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ocuments\My Documents\4gigs\000___Resumes\"/>
    </mc:Choice>
  </mc:AlternateContent>
  <xr:revisionPtr revIDLastSave="0" documentId="13_ncr:40009_{13757687-6466-4189-8392-84542416F75E}" xr6:coauthVersionLast="36" xr6:coauthVersionMax="36" xr10:uidLastSave="{00000000-0000-0000-0000-000000000000}"/>
  <bookViews>
    <workbookView xWindow="390" yWindow="75" windowWidth="11460" windowHeight="6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W104" i="1" l="1"/>
  <c r="C101" i="1"/>
  <c r="AT89" i="1"/>
  <c r="AS89" i="1"/>
  <c r="AR89" i="1"/>
  <c r="AP89" i="1"/>
  <c r="AN89" i="1"/>
  <c r="AL89" i="1"/>
  <c r="AJ89" i="1"/>
  <c r="AI89" i="1"/>
  <c r="AH89" i="1"/>
  <c r="AG89" i="1"/>
  <c r="AF89" i="1"/>
  <c r="AE89" i="1"/>
  <c r="AD89" i="1"/>
  <c r="AC89" i="1"/>
  <c r="AC106" i="1"/>
  <c r="AB89" i="1"/>
  <c r="AA89" i="1"/>
  <c r="Y89" i="1"/>
  <c r="X89" i="1"/>
  <c r="W89" i="1"/>
  <c r="W106" i="1" s="1"/>
  <c r="V89" i="1"/>
  <c r="U89" i="1"/>
  <c r="U106" i="1" s="1"/>
  <c r="T89" i="1"/>
  <c r="S89" i="1"/>
  <c r="S106" i="1" s="1"/>
  <c r="R89" i="1"/>
  <c r="R106" i="1" s="1"/>
  <c r="Q89" i="1"/>
  <c r="Q106" i="1"/>
  <c r="O89" i="1"/>
  <c r="P89" i="1"/>
  <c r="N89" i="1"/>
  <c r="M89" i="1"/>
  <c r="M106" i="1"/>
  <c r="L89" i="1"/>
  <c r="L106" i="1"/>
  <c r="K89" i="1"/>
  <c r="K106" i="1" s="1"/>
  <c r="I89" i="1"/>
  <c r="E89" i="1"/>
  <c r="E106" i="1" s="1"/>
  <c r="D89" i="1"/>
  <c r="D106" i="1" s="1"/>
  <c r="C89" i="1"/>
  <c r="C106" i="1"/>
  <c r="AT88" i="1"/>
  <c r="AS88" i="1"/>
  <c r="AR88" i="1"/>
  <c r="AP88" i="1"/>
  <c r="AN88" i="1"/>
  <c r="AO88" i="1" s="1"/>
  <c r="AL88" i="1"/>
  <c r="AM88" i="1"/>
  <c r="AJ88" i="1"/>
  <c r="AI88" i="1"/>
  <c r="AH88" i="1"/>
  <c r="AG88" i="1"/>
  <c r="AF88" i="1"/>
  <c r="AE88" i="1"/>
  <c r="AD88" i="1"/>
  <c r="AC88" i="1"/>
  <c r="AC105" i="1" s="1"/>
  <c r="AB88" i="1"/>
  <c r="AA88" i="1"/>
  <c r="Y88" i="1"/>
  <c r="X88" i="1"/>
  <c r="W88" i="1"/>
  <c r="W105" i="1" s="1"/>
  <c r="V88" i="1"/>
  <c r="U88" i="1"/>
  <c r="U105" i="1"/>
  <c r="T88" i="1"/>
  <c r="S88" i="1"/>
  <c r="S105" i="1"/>
  <c r="R88" i="1"/>
  <c r="R105" i="1" s="1"/>
  <c r="Q88" i="1"/>
  <c r="Q105" i="1" s="1"/>
  <c r="O88" i="1"/>
  <c r="P88" i="1" s="1"/>
  <c r="N88" i="1"/>
  <c r="M88" i="1"/>
  <c r="M105" i="1"/>
  <c r="L88" i="1"/>
  <c r="L105" i="1" s="1"/>
  <c r="K88" i="1"/>
  <c r="K105" i="1" s="1"/>
  <c r="I88" i="1"/>
  <c r="E88" i="1"/>
  <c r="E105" i="1" s="1"/>
  <c r="D88" i="1"/>
  <c r="D105" i="1" s="1"/>
  <c r="C88" i="1"/>
  <c r="C105" i="1"/>
  <c r="AT87" i="1"/>
  <c r="AS87" i="1"/>
  <c r="AR87" i="1"/>
  <c r="AP87" i="1"/>
  <c r="AN87" i="1"/>
  <c r="AL87" i="1"/>
  <c r="AJ87" i="1"/>
  <c r="AK87" i="1" s="1"/>
  <c r="AI87" i="1"/>
  <c r="AH87" i="1"/>
  <c r="AQ87" i="1" s="1"/>
  <c r="AG87" i="1"/>
  <c r="AF87" i="1"/>
  <c r="AE87" i="1"/>
  <c r="AD87" i="1"/>
  <c r="AC87" i="1"/>
  <c r="AC104" i="1" s="1"/>
  <c r="AB87" i="1"/>
  <c r="AA87" i="1"/>
  <c r="Y87" i="1"/>
  <c r="X87" i="1"/>
  <c r="W87" i="1"/>
  <c r="V87" i="1"/>
  <c r="U87" i="1"/>
  <c r="U104" i="1" s="1"/>
  <c r="T87" i="1"/>
  <c r="S87" i="1"/>
  <c r="S104" i="1" s="1"/>
  <c r="R87" i="1"/>
  <c r="R104" i="1" s="1"/>
  <c r="Q87" i="1"/>
  <c r="Q104" i="1"/>
  <c r="O87" i="1"/>
  <c r="N87" i="1"/>
  <c r="P87" i="1" s="1"/>
  <c r="M87" i="1"/>
  <c r="M104" i="1"/>
  <c r="L87" i="1"/>
  <c r="L104" i="1" s="1"/>
  <c r="K87" i="1"/>
  <c r="K104" i="1" s="1"/>
  <c r="I87" i="1"/>
  <c r="E87" i="1"/>
  <c r="E104" i="1" s="1"/>
  <c r="D87" i="1"/>
  <c r="D104" i="1" s="1"/>
  <c r="C87" i="1"/>
  <c r="C104" i="1" s="1"/>
  <c r="AT86" i="1"/>
  <c r="AS86" i="1"/>
  <c r="AR86" i="1"/>
  <c r="AP86" i="1"/>
  <c r="AN86" i="1"/>
  <c r="AL86" i="1"/>
  <c r="AJ86" i="1"/>
  <c r="AI86" i="1"/>
  <c r="AH86" i="1"/>
  <c r="AG86" i="1"/>
  <c r="AF86" i="1"/>
  <c r="AF90" i="1" s="1"/>
  <c r="AE86" i="1"/>
  <c r="AD86" i="1"/>
  <c r="AC86" i="1"/>
  <c r="AC103" i="1" s="1"/>
  <c r="AB86" i="1"/>
  <c r="AA86" i="1"/>
  <c r="Y86" i="1"/>
  <c r="X86" i="1"/>
  <c r="X103" i="1" s="1"/>
  <c r="W86" i="1"/>
  <c r="W103" i="1" s="1"/>
  <c r="V86" i="1"/>
  <c r="U86" i="1"/>
  <c r="U103" i="1" s="1"/>
  <c r="T86" i="1"/>
  <c r="S86" i="1"/>
  <c r="S103" i="1"/>
  <c r="R86" i="1"/>
  <c r="R103" i="1" s="1"/>
  <c r="Q86" i="1"/>
  <c r="Q103" i="1" s="1"/>
  <c r="O86" i="1"/>
  <c r="N86" i="1"/>
  <c r="M86" i="1"/>
  <c r="M103" i="1"/>
  <c r="L86" i="1"/>
  <c r="L103" i="1" s="1"/>
  <c r="K86" i="1"/>
  <c r="K103" i="1" s="1"/>
  <c r="I86" i="1"/>
  <c r="E86" i="1"/>
  <c r="E103" i="1" s="1"/>
  <c r="D86" i="1"/>
  <c r="D103" i="1" s="1"/>
  <c r="C86" i="1"/>
  <c r="C103" i="1"/>
  <c r="AT85" i="1"/>
  <c r="AS85" i="1"/>
  <c r="AR85" i="1"/>
  <c r="AP85" i="1"/>
  <c r="AN85" i="1"/>
  <c r="AN90" i="1" s="1"/>
  <c r="AL85" i="1"/>
  <c r="AM85" i="1" s="1"/>
  <c r="AJ85" i="1"/>
  <c r="AI85" i="1"/>
  <c r="AH85" i="1"/>
  <c r="AG85" i="1"/>
  <c r="AF85" i="1"/>
  <c r="AE85" i="1"/>
  <c r="AD85" i="1"/>
  <c r="AC85" i="1"/>
  <c r="AC102" i="1"/>
  <c r="AB85" i="1"/>
  <c r="AA85" i="1"/>
  <c r="Y85" i="1"/>
  <c r="X85" i="1"/>
  <c r="W85" i="1"/>
  <c r="W102" i="1" s="1"/>
  <c r="V85" i="1"/>
  <c r="U85" i="1"/>
  <c r="U102" i="1" s="1"/>
  <c r="T85" i="1"/>
  <c r="S85" i="1"/>
  <c r="S102" i="1" s="1"/>
  <c r="R85" i="1"/>
  <c r="R102" i="1" s="1"/>
  <c r="Q85" i="1"/>
  <c r="Q102" i="1"/>
  <c r="O85" i="1"/>
  <c r="P85" i="1" s="1"/>
  <c r="N85" i="1"/>
  <c r="M85" i="1"/>
  <c r="M102" i="1"/>
  <c r="L85" i="1"/>
  <c r="L102" i="1" s="1"/>
  <c r="K85" i="1"/>
  <c r="K102" i="1" s="1"/>
  <c r="I85" i="1"/>
  <c r="E85" i="1"/>
  <c r="E102" i="1" s="1"/>
  <c r="D85" i="1"/>
  <c r="D102" i="1" s="1"/>
  <c r="C85" i="1"/>
  <c r="C102" i="1"/>
  <c r="AT84" i="1"/>
  <c r="AS84" i="1"/>
  <c r="AR84" i="1"/>
  <c r="AP84" i="1"/>
  <c r="AN84" i="1"/>
  <c r="AO84" i="1" s="1"/>
  <c r="AL84" i="1"/>
  <c r="AJ84" i="1"/>
  <c r="AI84" i="1"/>
  <c r="AH84" i="1"/>
  <c r="AG84" i="1"/>
  <c r="AF84" i="1"/>
  <c r="AE84" i="1"/>
  <c r="AD84" i="1"/>
  <c r="AC84" i="1"/>
  <c r="AC101" i="1"/>
  <c r="AB84" i="1"/>
  <c r="AA84" i="1"/>
  <c r="Y84" i="1"/>
  <c r="Y91" i="1" s="1"/>
  <c r="X84" i="1"/>
  <c r="W84" i="1"/>
  <c r="W101" i="1" s="1"/>
  <c r="V84" i="1"/>
  <c r="U84" i="1"/>
  <c r="U101" i="1" s="1"/>
  <c r="T84" i="1"/>
  <c r="S84" i="1"/>
  <c r="S101" i="1" s="1"/>
  <c r="R84" i="1"/>
  <c r="R101" i="1" s="1"/>
  <c r="Q84" i="1"/>
  <c r="Q101" i="1"/>
  <c r="O84" i="1"/>
  <c r="N84" i="1"/>
  <c r="P84" i="1"/>
  <c r="M84" i="1"/>
  <c r="M101" i="1"/>
  <c r="L84" i="1"/>
  <c r="L101" i="1" s="1"/>
  <c r="K84" i="1"/>
  <c r="K101" i="1" s="1"/>
  <c r="I84" i="1"/>
  <c r="E84" i="1"/>
  <c r="E101" i="1"/>
  <c r="D84" i="1"/>
  <c r="D101" i="1"/>
  <c r="D107" i="1" s="1"/>
  <c r="C84" i="1"/>
  <c r="AT83" i="1"/>
  <c r="AS83" i="1"/>
  <c r="AR83" i="1"/>
  <c r="AP83" i="1"/>
  <c r="AQ83" i="1"/>
  <c r="AN83" i="1"/>
  <c r="AL83" i="1"/>
  <c r="AL91" i="1" s="1"/>
  <c r="AK83" i="1"/>
  <c r="AJ83" i="1"/>
  <c r="AI83" i="1"/>
  <c r="AH83" i="1"/>
  <c r="AG83" i="1"/>
  <c r="AF83" i="1"/>
  <c r="AE83" i="1"/>
  <c r="AD83" i="1"/>
  <c r="AC83" i="1"/>
  <c r="AC100" i="1" s="1"/>
  <c r="AB83" i="1"/>
  <c r="AA83" i="1"/>
  <c r="Y83" i="1"/>
  <c r="X83" i="1"/>
  <c r="W83" i="1"/>
  <c r="W100" i="1"/>
  <c r="V83" i="1"/>
  <c r="U83" i="1"/>
  <c r="U100" i="1"/>
  <c r="T83" i="1"/>
  <c r="S83" i="1"/>
  <c r="S100" i="1"/>
  <c r="R83" i="1"/>
  <c r="R100" i="1"/>
  <c r="Q83" i="1"/>
  <c r="Q100" i="1" s="1"/>
  <c r="P83" i="1"/>
  <c r="O83" i="1"/>
  <c r="N83" i="1"/>
  <c r="M83" i="1"/>
  <c r="M100" i="1" s="1"/>
  <c r="L83" i="1"/>
  <c r="L100" i="1" s="1"/>
  <c r="K83" i="1"/>
  <c r="K100" i="1"/>
  <c r="I83" i="1"/>
  <c r="E83" i="1"/>
  <c r="E100" i="1"/>
  <c r="D83" i="1"/>
  <c r="D100" i="1"/>
  <c r="C83" i="1"/>
  <c r="C100" i="1" s="1"/>
  <c r="AT82" i="1"/>
  <c r="AS82" i="1"/>
  <c r="AR82" i="1"/>
  <c r="AP82" i="1"/>
  <c r="AQ82" i="1" s="1"/>
  <c r="AN82" i="1"/>
  <c r="AL82" i="1"/>
  <c r="AM82" i="1" s="1"/>
  <c r="AJ82" i="1"/>
  <c r="AI82" i="1"/>
  <c r="AH82" i="1"/>
  <c r="AG82" i="1"/>
  <c r="AF82" i="1"/>
  <c r="AF91" i="1"/>
  <c r="AE82" i="1"/>
  <c r="AD82" i="1"/>
  <c r="AC82" i="1"/>
  <c r="AC99" i="1" s="1"/>
  <c r="AB82" i="1"/>
  <c r="AA82" i="1"/>
  <c r="Y82" i="1"/>
  <c r="X82" i="1"/>
  <c r="X99" i="1" s="1"/>
  <c r="W82" i="1"/>
  <c r="W99" i="1" s="1"/>
  <c r="V82" i="1"/>
  <c r="U82" i="1"/>
  <c r="U99" i="1"/>
  <c r="T82" i="1"/>
  <c r="S82" i="1"/>
  <c r="S99" i="1"/>
  <c r="R82" i="1"/>
  <c r="R99" i="1" s="1"/>
  <c r="Q82" i="1"/>
  <c r="Q99" i="1"/>
  <c r="O82" i="1"/>
  <c r="N82" i="1"/>
  <c r="M82" i="1"/>
  <c r="M99" i="1" s="1"/>
  <c r="L82" i="1"/>
  <c r="L99" i="1" s="1"/>
  <c r="K82" i="1"/>
  <c r="K99" i="1"/>
  <c r="I82" i="1"/>
  <c r="E82" i="1"/>
  <c r="D82" i="1"/>
  <c r="D99" i="1"/>
  <c r="C82" i="1"/>
  <c r="C99" i="1"/>
  <c r="AT81" i="1"/>
  <c r="AS81" i="1"/>
  <c r="AS91" i="1"/>
  <c r="AR81" i="1"/>
  <c r="AP81" i="1"/>
  <c r="AQ81" i="1"/>
  <c r="AN81" i="1"/>
  <c r="AL81" i="1"/>
  <c r="AM81" i="1"/>
  <c r="AJ81" i="1"/>
  <c r="AK81" i="1"/>
  <c r="AI81" i="1"/>
  <c r="AH81" i="1"/>
  <c r="AO81" i="1"/>
  <c r="AG81" i="1"/>
  <c r="AF81" i="1"/>
  <c r="AE81" i="1"/>
  <c r="AD81" i="1"/>
  <c r="AC81" i="1"/>
  <c r="AC98" i="1" s="1"/>
  <c r="AB81" i="1"/>
  <c r="AA81" i="1"/>
  <c r="Y81" i="1"/>
  <c r="X81" i="1"/>
  <c r="W81" i="1"/>
  <c r="W98" i="1" s="1"/>
  <c r="V81" i="1"/>
  <c r="U81" i="1"/>
  <c r="T81" i="1"/>
  <c r="S81" i="1"/>
  <c r="S98" i="1" s="1"/>
  <c r="R81" i="1"/>
  <c r="R98" i="1"/>
  <c r="Q81" i="1"/>
  <c r="Q98" i="1"/>
  <c r="O81" i="1"/>
  <c r="N81" i="1"/>
  <c r="P81" i="1"/>
  <c r="M81" i="1"/>
  <c r="M98" i="1"/>
  <c r="L81" i="1"/>
  <c r="L98" i="1" s="1"/>
  <c r="K81" i="1"/>
  <c r="K98" i="1" s="1"/>
  <c r="I81" i="1"/>
  <c r="E81" i="1"/>
  <c r="D81" i="1"/>
  <c r="D98" i="1"/>
  <c r="C81" i="1"/>
  <c r="C98" i="1" s="1"/>
  <c r="AT80" i="1"/>
  <c r="AS80" i="1"/>
  <c r="AR80" i="1"/>
  <c r="AP80" i="1"/>
  <c r="AN80" i="1"/>
  <c r="AL80" i="1"/>
  <c r="AM80" i="1" s="1"/>
  <c r="AM91" i="1" s="1"/>
  <c r="AJ80" i="1"/>
  <c r="AI80" i="1"/>
  <c r="AH80" i="1"/>
  <c r="AG80" i="1"/>
  <c r="AF80" i="1"/>
  <c r="AE80" i="1"/>
  <c r="AD80" i="1"/>
  <c r="AC80" i="1"/>
  <c r="AC97" i="1"/>
  <c r="AB80" i="1"/>
  <c r="AA80" i="1"/>
  <c r="Y80" i="1"/>
  <c r="X80" i="1"/>
  <c r="W80" i="1"/>
  <c r="W97" i="1" s="1"/>
  <c r="V80" i="1"/>
  <c r="U80" i="1"/>
  <c r="U97" i="1" s="1"/>
  <c r="T80" i="1"/>
  <c r="S80" i="1"/>
  <c r="S97" i="1" s="1"/>
  <c r="R80" i="1"/>
  <c r="R97" i="1" s="1"/>
  <c r="Q80" i="1"/>
  <c r="Q97" i="1" s="1"/>
  <c r="O80" i="1"/>
  <c r="N80" i="1"/>
  <c r="M80" i="1"/>
  <c r="M97" i="1"/>
  <c r="L80" i="1"/>
  <c r="L97" i="1"/>
  <c r="K80" i="1"/>
  <c r="K97" i="1" s="1"/>
  <c r="I80" i="1"/>
  <c r="E80" i="1"/>
  <c r="E97" i="1" s="1"/>
  <c r="D80" i="1"/>
  <c r="D97" i="1" s="1"/>
  <c r="C80" i="1"/>
  <c r="AT79" i="1"/>
  <c r="AS79" i="1"/>
  <c r="AR79" i="1"/>
  <c r="AP79" i="1"/>
  <c r="AN79" i="1"/>
  <c r="AL79" i="1"/>
  <c r="AJ79" i="1"/>
  <c r="AI79" i="1"/>
  <c r="AH79" i="1"/>
  <c r="AQ79" i="1"/>
  <c r="AG79" i="1"/>
  <c r="AF79" i="1"/>
  <c r="AE79" i="1"/>
  <c r="AD79" i="1"/>
  <c r="AC79" i="1"/>
  <c r="AB79" i="1"/>
  <c r="AA79" i="1"/>
  <c r="Y79" i="1"/>
  <c r="X79" i="1"/>
  <c r="W79" i="1"/>
  <c r="W96" i="1" s="1"/>
  <c r="V79" i="1"/>
  <c r="U79" i="1"/>
  <c r="U96" i="1" s="1"/>
  <c r="T79" i="1"/>
  <c r="S79" i="1"/>
  <c r="S96" i="1" s="1"/>
  <c r="R79" i="1"/>
  <c r="R91" i="1" s="1"/>
  <c r="Q79" i="1"/>
  <c r="O79" i="1"/>
  <c r="N79" i="1"/>
  <c r="M79" i="1"/>
  <c r="M91" i="1" s="1"/>
  <c r="L79" i="1"/>
  <c r="K79" i="1"/>
  <c r="K96" i="1"/>
  <c r="K107" i="1" s="1"/>
  <c r="I79" i="1"/>
  <c r="E79" i="1"/>
  <c r="E96" i="1"/>
  <c r="D79" i="1"/>
  <c r="D96" i="1" s="1"/>
  <c r="C79" i="1"/>
  <c r="C96" i="1" s="1"/>
  <c r="AT78" i="1"/>
  <c r="AT90" i="1" s="1"/>
  <c r="AS78" i="1"/>
  <c r="AR78" i="1"/>
  <c r="AP78" i="1"/>
  <c r="AP91" i="1" s="1"/>
  <c r="AN78" i="1"/>
  <c r="AL78" i="1"/>
  <c r="AJ78" i="1"/>
  <c r="AI78" i="1"/>
  <c r="AI90" i="1" s="1"/>
  <c r="AH78" i="1"/>
  <c r="AH90" i="1" s="1"/>
  <c r="AG78" i="1"/>
  <c r="AF78" i="1"/>
  <c r="AE78" i="1"/>
  <c r="AD78" i="1"/>
  <c r="AC78" i="1"/>
  <c r="AB78" i="1"/>
  <c r="AA78" i="1"/>
  <c r="Y78" i="1"/>
  <c r="X78" i="1"/>
  <c r="W78" i="1"/>
  <c r="V78" i="1"/>
  <c r="U78" i="1"/>
  <c r="T78" i="1"/>
  <c r="S78" i="1"/>
  <c r="R78" i="1"/>
  <c r="Q78" i="1"/>
  <c r="O78" i="1"/>
  <c r="N78" i="1"/>
  <c r="M78" i="1"/>
  <c r="M95" i="1" s="1"/>
  <c r="M107" i="1" s="1"/>
  <c r="L78" i="1"/>
  <c r="L95" i="1" s="1"/>
  <c r="K78" i="1"/>
  <c r="K95" i="1"/>
  <c r="I78" i="1"/>
  <c r="E78" i="1"/>
  <c r="D78" i="1"/>
  <c r="D95" i="1" s="1"/>
  <c r="C78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Y74" i="1"/>
  <c r="X74" i="1"/>
  <c r="W74" i="1"/>
  <c r="V74" i="1"/>
  <c r="U74" i="1"/>
  <c r="T74" i="1"/>
  <c r="S74" i="1"/>
  <c r="R74" i="1"/>
  <c r="Q74" i="1"/>
  <c r="O74" i="1"/>
  <c r="P74" i="1"/>
  <c r="N74" i="1"/>
  <c r="M74" i="1"/>
  <c r="L74" i="1"/>
  <c r="K74" i="1"/>
  <c r="I74" i="1"/>
  <c r="E74" i="1"/>
  <c r="D74" i="1"/>
  <c r="C74" i="1"/>
  <c r="AT73" i="1"/>
  <c r="AS73" i="1"/>
  <c r="AR73" i="1"/>
  <c r="AP73" i="1"/>
  <c r="AN73" i="1"/>
  <c r="AL73" i="1"/>
  <c r="AJ73" i="1"/>
  <c r="AI73" i="1"/>
  <c r="AH73" i="1"/>
  <c r="AG73" i="1"/>
  <c r="AF73" i="1"/>
  <c r="AE73" i="1"/>
  <c r="AD73" i="1"/>
  <c r="AC73" i="1"/>
  <c r="AB73" i="1"/>
  <c r="AA73" i="1"/>
  <c r="Y73" i="1"/>
  <c r="X73" i="1"/>
  <c r="V73" i="1"/>
  <c r="T73" i="1"/>
  <c r="O73" i="1"/>
  <c r="N73" i="1"/>
  <c r="I73" i="1"/>
  <c r="E73" i="1"/>
  <c r="D73" i="1"/>
  <c r="C73" i="1"/>
  <c r="Z72" i="1"/>
  <c r="P72" i="1"/>
  <c r="F72" i="1"/>
  <c r="G72" i="1" s="1"/>
  <c r="J72" i="1" s="1"/>
  <c r="Z71" i="1"/>
  <c r="P71" i="1"/>
  <c r="F71" i="1"/>
  <c r="G71" i="1" s="1"/>
  <c r="Z70" i="1"/>
  <c r="P70" i="1"/>
  <c r="F70" i="1"/>
  <c r="G70" i="1"/>
  <c r="J70" i="1" s="1"/>
  <c r="Z69" i="1"/>
  <c r="P69" i="1"/>
  <c r="F69" i="1"/>
  <c r="G69" i="1"/>
  <c r="H69" i="1" s="1"/>
  <c r="Z68" i="1"/>
  <c r="P68" i="1"/>
  <c r="F68" i="1"/>
  <c r="G68" i="1"/>
  <c r="H68" i="1" s="1"/>
  <c r="Z67" i="1"/>
  <c r="P67" i="1"/>
  <c r="F67" i="1"/>
  <c r="G67" i="1"/>
  <c r="J67" i="1" s="1"/>
  <c r="Z66" i="1"/>
  <c r="P66" i="1"/>
  <c r="F66" i="1"/>
  <c r="G66" i="1"/>
  <c r="J66" i="1" s="1"/>
  <c r="Z65" i="1"/>
  <c r="P65" i="1"/>
  <c r="F65" i="1"/>
  <c r="G65" i="1"/>
  <c r="Z64" i="1"/>
  <c r="P64" i="1"/>
  <c r="F64" i="1"/>
  <c r="G64" i="1" s="1"/>
  <c r="Z63" i="1"/>
  <c r="P63" i="1"/>
  <c r="F63" i="1"/>
  <c r="G63" i="1" s="1"/>
  <c r="J63" i="1" s="1"/>
  <c r="Z62" i="1"/>
  <c r="P62" i="1"/>
  <c r="F62" i="1"/>
  <c r="Z61" i="1"/>
  <c r="Z78" i="1" s="1"/>
  <c r="P61" i="1"/>
  <c r="F61" i="1"/>
  <c r="F74" i="1" s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Y60" i="1"/>
  <c r="X60" i="1"/>
  <c r="W60" i="1"/>
  <c r="V60" i="1"/>
  <c r="U60" i="1"/>
  <c r="T60" i="1"/>
  <c r="S60" i="1"/>
  <c r="R60" i="1"/>
  <c r="Q60" i="1"/>
  <c r="O60" i="1"/>
  <c r="P60" i="1" s="1"/>
  <c r="N60" i="1"/>
  <c r="M60" i="1"/>
  <c r="L60" i="1"/>
  <c r="K60" i="1"/>
  <c r="I60" i="1"/>
  <c r="E60" i="1"/>
  <c r="D60" i="1"/>
  <c r="C60" i="1"/>
  <c r="AT59" i="1"/>
  <c r="AS59" i="1"/>
  <c r="AR59" i="1"/>
  <c r="AP59" i="1"/>
  <c r="AN59" i="1"/>
  <c r="AL59" i="1"/>
  <c r="AJ59" i="1"/>
  <c r="AI59" i="1"/>
  <c r="AH59" i="1"/>
  <c r="AG59" i="1"/>
  <c r="AF59" i="1"/>
  <c r="AE59" i="1"/>
  <c r="AD59" i="1"/>
  <c r="AC59" i="1"/>
  <c r="AB59" i="1"/>
  <c r="AA59" i="1"/>
  <c r="Y59" i="1"/>
  <c r="X59" i="1"/>
  <c r="V59" i="1"/>
  <c r="T59" i="1"/>
  <c r="O59" i="1"/>
  <c r="N59" i="1"/>
  <c r="I59" i="1"/>
  <c r="E59" i="1"/>
  <c r="D59" i="1"/>
  <c r="C59" i="1"/>
  <c r="Z58" i="1"/>
  <c r="P58" i="1"/>
  <c r="G58" i="1"/>
  <c r="F58" i="1"/>
  <c r="Z57" i="1"/>
  <c r="P57" i="1"/>
  <c r="G57" i="1"/>
  <c r="H57" i="1" s="1"/>
  <c r="F57" i="1"/>
  <c r="Z56" i="1"/>
  <c r="P56" i="1"/>
  <c r="G56" i="1"/>
  <c r="F56" i="1"/>
  <c r="Z55" i="1"/>
  <c r="Z60" i="1" s="1"/>
  <c r="P55" i="1"/>
  <c r="F55" i="1"/>
  <c r="G55" i="1" s="1"/>
  <c r="Z54" i="1"/>
  <c r="P54" i="1"/>
  <c r="F54" i="1"/>
  <c r="G54" i="1" s="1"/>
  <c r="H54" i="1" s="1"/>
  <c r="Z53" i="1"/>
  <c r="P53" i="1"/>
  <c r="F53" i="1"/>
  <c r="G53" i="1"/>
  <c r="J53" i="1" s="1"/>
  <c r="Z52" i="1"/>
  <c r="P52" i="1"/>
  <c r="G52" i="1"/>
  <c r="H52" i="1" s="1"/>
  <c r="F52" i="1"/>
  <c r="Z51" i="1"/>
  <c r="P51" i="1"/>
  <c r="F51" i="1"/>
  <c r="G51" i="1"/>
  <c r="J51" i="1"/>
  <c r="H51" i="1"/>
  <c r="Z50" i="1"/>
  <c r="P50" i="1"/>
  <c r="F50" i="1"/>
  <c r="G50" i="1" s="1"/>
  <c r="H50" i="1" s="1"/>
  <c r="Z49" i="1"/>
  <c r="P49" i="1"/>
  <c r="F49" i="1"/>
  <c r="G49" i="1" s="1"/>
  <c r="Z48" i="1"/>
  <c r="P48" i="1"/>
  <c r="G48" i="1"/>
  <c r="F48" i="1"/>
  <c r="Z47" i="1"/>
  <c r="P47" i="1"/>
  <c r="F47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Y46" i="1"/>
  <c r="X46" i="1"/>
  <c r="W46" i="1"/>
  <c r="V46" i="1"/>
  <c r="U46" i="1"/>
  <c r="T46" i="1"/>
  <c r="S46" i="1"/>
  <c r="R46" i="1"/>
  <c r="Q46" i="1"/>
  <c r="O46" i="1"/>
  <c r="P46" i="1"/>
  <c r="N46" i="1"/>
  <c r="M46" i="1"/>
  <c r="L46" i="1"/>
  <c r="K46" i="1"/>
  <c r="I46" i="1"/>
  <c r="E46" i="1"/>
  <c r="D46" i="1"/>
  <c r="C46" i="1"/>
  <c r="AT45" i="1"/>
  <c r="AS45" i="1"/>
  <c r="AR45" i="1"/>
  <c r="AP45" i="1"/>
  <c r="AN45" i="1"/>
  <c r="AL45" i="1"/>
  <c r="AJ45" i="1"/>
  <c r="AI45" i="1"/>
  <c r="AH45" i="1"/>
  <c r="AG45" i="1"/>
  <c r="AF45" i="1"/>
  <c r="AE45" i="1"/>
  <c r="AD45" i="1"/>
  <c r="AC45" i="1"/>
  <c r="AB45" i="1"/>
  <c r="AA45" i="1"/>
  <c r="Y45" i="1"/>
  <c r="X45" i="1"/>
  <c r="V45" i="1"/>
  <c r="T45" i="1"/>
  <c r="O45" i="1"/>
  <c r="N45" i="1"/>
  <c r="I45" i="1"/>
  <c r="E45" i="1"/>
  <c r="D45" i="1"/>
  <c r="C45" i="1"/>
  <c r="Z44" i="1"/>
  <c r="P44" i="1"/>
  <c r="F44" i="1"/>
  <c r="G44" i="1" s="1"/>
  <c r="J44" i="1" s="1"/>
  <c r="Z43" i="1"/>
  <c r="Z45" i="1" s="1"/>
  <c r="P43" i="1"/>
  <c r="F43" i="1"/>
  <c r="G43" i="1" s="1"/>
  <c r="Z42" i="1"/>
  <c r="P42" i="1"/>
  <c r="F42" i="1"/>
  <c r="Z41" i="1"/>
  <c r="P41" i="1"/>
  <c r="F41" i="1"/>
  <c r="G41" i="1"/>
  <c r="J41" i="1" s="1"/>
  <c r="Z40" i="1"/>
  <c r="P40" i="1"/>
  <c r="F40" i="1"/>
  <c r="G40" i="1" s="1"/>
  <c r="J40" i="1" s="1"/>
  <c r="Z39" i="1"/>
  <c r="P39" i="1"/>
  <c r="F39" i="1"/>
  <c r="F46" i="1"/>
  <c r="G39" i="1"/>
  <c r="Z38" i="1"/>
  <c r="Z83" i="1" s="1"/>
  <c r="Z100" i="1" s="1"/>
  <c r="P38" i="1"/>
  <c r="F38" i="1"/>
  <c r="G38" i="1" s="1"/>
  <c r="Z37" i="1"/>
  <c r="Z46" i="1"/>
  <c r="P37" i="1"/>
  <c r="F37" i="1"/>
  <c r="G37" i="1" s="1"/>
  <c r="Z36" i="1"/>
  <c r="P36" i="1"/>
  <c r="F36" i="1"/>
  <c r="F45" i="1"/>
  <c r="G36" i="1"/>
  <c r="J36" i="1"/>
  <c r="Z35" i="1"/>
  <c r="P35" i="1"/>
  <c r="F35" i="1"/>
  <c r="G35" i="1" s="1"/>
  <c r="Z34" i="1"/>
  <c r="P34" i="1"/>
  <c r="F34" i="1"/>
  <c r="G34" i="1" s="1"/>
  <c r="J34" i="1" s="1"/>
  <c r="Z33" i="1"/>
  <c r="P33" i="1"/>
  <c r="F33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Y32" i="1"/>
  <c r="X32" i="1"/>
  <c r="W32" i="1"/>
  <c r="V32" i="1"/>
  <c r="U32" i="1"/>
  <c r="T32" i="1"/>
  <c r="S32" i="1"/>
  <c r="R32" i="1"/>
  <c r="Q32" i="1"/>
  <c r="O32" i="1"/>
  <c r="P32" i="1" s="1"/>
  <c r="N32" i="1"/>
  <c r="M32" i="1"/>
  <c r="L32" i="1"/>
  <c r="K32" i="1"/>
  <c r="I32" i="1"/>
  <c r="E32" i="1"/>
  <c r="D32" i="1"/>
  <c r="C32" i="1"/>
  <c r="AT31" i="1"/>
  <c r="AS31" i="1"/>
  <c r="AR31" i="1"/>
  <c r="AP31" i="1"/>
  <c r="AN31" i="1"/>
  <c r="AL31" i="1"/>
  <c r="AJ31" i="1"/>
  <c r="AI31" i="1"/>
  <c r="AH31" i="1"/>
  <c r="AG31" i="1"/>
  <c r="AF31" i="1"/>
  <c r="AE31" i="1"/>
  <c r="AD31" i="1"/>
  <c r="AC31" i="1"/>
  <c r="AB31" i="1"/>
  <c r="AA31" i="1"/>
  <c r="Y31" i="1"/>
  <c r="X31" i="1"/>
  <c r="V31" i="1"/>
  <c r="T31" i="1"/>
  <c r="O31" i="1"/>
  <c r="N31" i="1"/>
  <c r="I31" i="1"/>
  <c r="E31" i="1"/>
  <c r="D31" i="1"/>
  <c r="C31" i="1"/>
  <c r="Z30" i="1"/>
  <c r="P30" i="1"/>
  <c r="F30" i="1"/>
  <c r="F89" i="1" s="1"/>
  <c r="Z29" i="1"/>
  <c r="P29" i="1"/>
  <c r="F29" i="1"/>
  <c r="Z28" i="1"/>
  <c r="Z87" i="1" s="1"/>
  <c r="P28" i="1"/>
  <c r="G28" i="1"/>
  <c r="J28" i="1" s="1"/>
  <c r="F28" i="1"/>
  <c r="Z27" i="1"/>
  <c r="P27" i="1"/>
  <c r="F27" i="1"/>
  <c r="G27" i="1"/>
  <c r="H27" i="1"/>
  <c r="Z26" i="1"/>
  <c r="Z85" i="1" s="1"/>
  <c r="P26" i="1"/>
  <c r="F26" i="1"/>
  <c r="G26" i="1" s="1"/>
  <c r="Z25" i="1"/>
  <c r="P25" i="1"/>
  <c r="H25" i="1"/>
  <c r="G25" i="1"/>
  <c r="J25" i="1" s="1"/>
  <c r="F25" i="1"/>
  <c r="Z24" i="1"/>
  <c r="P24" i="1"/>
  <c r="F24" i="1"/>
  <c r="Z23" i="1"/>
  <c r="P23" i="1"/>
  <c r="F23" i="1"/>
  <c r="G23" i="1"/>
  <c r="Z22" i="1"/>
  <c r="Z81" i="1" s="1"/>
  <c r="P22" i="1"/>
  <c r="F22" i="1"/>
  <c r="G22" i="1" s="1"/>
  <c r="J22" i="1" s="1"/>
  <c r="Z21" i="1"/>
  <c r="P21" i="1"/>
  <c r="F21" i="1"/>
  <c r="G21" i="1"/>
  <c r="H21" i="1" s="1"/>
  <c r="Z20" i="1"/>
  <c r="P20" i="1"/>
  <c r="F20" i="1"/>
  <c r="G20" i="1"/>
  <c r="J20" i="1" s="1"/>
  <c r="Z19" i="1"/>
  <c r="P19" i="1"/>
  <c r="J19" i="1"/>
  <c r="F19" i="1"/>
  <c r="G19" i="1" s="1"/>
  <c r="H19" i="1" s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Y18" i="1"/>
  <c r="X18" i="1"/>
  <c r="W18" i="1"/>
  <c r="V18" i="1"/>
  <c r="U18" i="1"/>
  <c r="T18" i="1"/>
  <c r="S18" i="1"/>
  <c r="R18" i="1"/>
  <c r="Q18" i="1"/>
  <c r="O18" i="1"/>
  <c r="P18" i="1"/>
  <c r="N18" i="1"/>
  <c r="M18" i="1"/>
  <c r="L18" i="1"/>
  <c r="K18" i="1"/>
  <c r="I18" i="1"/>
  <c r="E18" i="1"/>
  <c r="D18" i="1"/>
  <c r="C18" i="1"/>
  <c r="AT17" i="1"/>
  <c r="AS17" i="1"/>
  <c r="AR17" i="1"/>
  <c r="AP17" i="1"/>
  <c r="AN17" i="1"/>
  <c r="AL17" i="1"/>
  <c r="AJ17" i="1"/>
  <c r="AI17" i="1"/>
  <c r="AH17" i="1"/>
  <c r="AG17" i="1"/>
  <c r="AF17" i="1"/>
  <c r="AE17" i="1"/>
  <c r="AD17" i="1"/>
  <c r="AC17" i="1"/>
  <c r="AB17" i="1"/>
  <c r="AA17" i="1"/>
  <c r="Y17" i="1"/>
  <c r="X17" i="1"/>
  <c r="V17" i="1"/>
  <c r="T17" i="1"/>
  <c r="O17" i="1"/>
  <c r="N17" i="1"/>
  <c r="I17" i="1"/>
  <c r="E17" i="1"/>
  <c r="D17" i="1"/>
  <c r="C17" i="1"/>
  <c r="Z16" i="1"/>
  <c r="Z89" i="1" s="1"/>
  <c r="P16" i="1"/>
  <c r="F16" i="1"/>
  <c r="Z15" i="1"/>
  <c r="Z88" i="1" s="1"/>
  <c r="Z105" i="1" s="1"/>
  <c r="P15" i="1"/>
  <c r="J15" i="1"/>
  <c r="F15" i="1"/>
  <c r="G15" i="1"/>
  <c r="H15" i="1" s="1"/>
  <c r="Z14" i="1"/>
  <c r="P14" i="1"/>
  <c r="F14" i="1"/>
  <c r="Z13" i="1"/>
  <c r="P13" i="1"/>
  <c r="F13" i="1"/>
  <c r="G13" i="1" s="1"/>
  <c r="Z12" i="1"/>
  <c r="P12" i="1"/>
  <c r="F12" i="1"/>
  <c r="Z11" i="1"/>
  <c r="P11" i="1"/>
  <c r="F11" i="1"/>
  <c r="F84" i="1" s="1"/>
  <c r="F101" i="1" s="1"/>
  <c r="G101" i="1" s="1"/>
  <c r="H101" i="1" s="1"/>
  <c r="Z10" i="1"/>
  <c r="P10" i="1"/>
  <c r="F10" i="1"/>
  <c r="F83" i="1" s="1"/>
  <c r="F100" i="1" s="1"/>
  <c r="G100" i="1" s="1"/>
  <c r="H100" i="1" s="1"/>
  <c r="Z9" i="1"/>
  <c r="Z82" i="1" s="1"/>
  <c r="Z99" i="1" s="1"/>
  <c r="P9" i="1"/>
  <c r="F9" i="1"/>
  <c r="F82" i="1" s="1"/>
  <c r="F99" i="1" s="1"/>
  <c r="G99" i="1" s="1"/>
  <c r="H99" i="1" s="1"/>
  <c r="Z8" i="1"/>
  <c r="P8" i="1"/>
  <c r="F8" i="1"/>
  <c r="G8" i="1" s="1"/>
  <c r="Z7" i="1"/>
  <c r="P7" i="1"/>
  <c r="F7" i="1"/>
  <c r="F80" i="1"/>
  <c r="Z6" i="1"/>
  <c r="P6" i="1"/>
  <c r="F6" i="1"/>
  <c r="Z5" i="1"/>
  <c r="P5" i="1"/>
  <c r="F5" i="1"/>
  <c r="F78" i="1" s="1"/>
  <c r="J8" i="1"/>
  <c r="F59" i="1"/>
  <c r="G47" i="1"/>
  <c r="J47" i="1"/>
  <c r="U95" i="1"/>
  <c r="F106" i="1"/>
  <c r="G106" i="1"/>
  <c r="H106" i="1"/>
  <c r="G16" i="1"/>
  <c r="H28" i="1"/>
  <c r="J52" i="1"/>
  <c r="G61" i="1"/>
  <c r="H61" i="1" s="1"/>
  <c r="J69" i="1"/>
  <c r="AK82" i="1"/>
  <c r="H20" i="1"/>
  <c r="H23" i="1"/>
  <c r="J23" i="1"/>
  <c r="G12" i="1"/>
  <c r="J57" i="1"/>
  <c r="J68" i="1"/>
  <c r="G9" i="1"/>
  <c r="D91" i="1"/>
  <c r="F31" i="1"/>
  <c r="H40" i="1"/>
  <c r="H44" i="1"/>
  <c r="AO79" i="1"/>
  <c r="AO86" i="1"/>
  <c r="AS90" i="1"/>
  <c r="AO83" i="1"/>
  <c r="P86" i="1"/>
  <c r="G7" i="1"/>
  <c r="F97" i="1"/>
  <c r="G97" i="1" s="1"/>
  <c r="H97" i="1" s="1"/>
  <c r="G10" i="1"/>
  <c r="J10" i="1" s="1"/>
  <c r="G11" i="1"/>
  <c r="G33" i="1"/>
  <c r="AC95" i="1"/>
  <c r="AG90" i="1"/>
  <c r="AK78" i="1"/>
  <c r="AK84" i="1"/>
  <c r="AQ85" i="1"/>
  <c r="AG91" i="1"/>
  <c r="AR90" i="1"/>
  <c r="AK85" i="1"/>
  <c r="Y90" i="1"/>
  <c r="E90" i="1"/>
  <c r="R95" i="1"/>
  <c r="L96" i="1"/>
  <c r="L107" i="1" s="1"/>
  <c r="AK79" i="1"/>
  <c r="AM86" i="1"/>
  <c r="AM87" i="1"/>
  <c r="AM89" i="1"/>
  <c r="E95" i="1"/>
  <c r="AK86" i="1"/>
  <c r="AK88" i="1"/>
  <c r="AH91" i="1"/>
  <c r="AM79" i="1"/>
  <c r="AQ80" i="1"/>
  <c r="AM83" i="1"/>
  <c r="AM84" i="1"/>
  <c r="AQ84" i="1"/>
  <c r="AQ86" i="1"/>
  <c r="AO87" i="1"/>
  <c r="AQ88" i="1"/>
  <c r="J7" i="1"/>
  <c r="H7" i="1"/>
  <c r="J61" i="1"/>
  <c r="H16" i="1"/>
  <c r="H47" i="1"/>
  <c r="H8" i="1"/>
  <c r="H33" i="1"/>
  <c r="J12" i="1"/>
  <c r="J56" i="1"/>
  <c r="H56" i="1"/>
  <c r="Z73" i="1"/>
  <c r="F18" i="1"/>
  <c r="J27" i="1"/>
  <c r="H39" i="1"/>
  <c r="J39" i="1"/>
  <c r="V90" i="1"/>
  <c r="AE99" i="1"/>
  <c r="AN99" i="1"/>
  <c r="AO99" i="1" s="1"/>
  <c r="AO82" i="1"/>
  <c r="AO80" i="1"/>
  <c r="E98" i="1"/>
  <c r="D90" i="1"/>
  <c r="F86" i="1"/>
  <c r="F103" i="1" s="1"/>
  <c r="G103" i="1" s="1"/>
  <c r="H103" i="1" s="1"/>
  <c r="J58" i="1"/>
  <c r="H58" i="1"/>
  <c r="Q95" i="1"/>
  <c r="H72" i="1"/>
  <c r="AM78" i="1"/>
  <c r="H10" i="1"/>
  <c r="H36" i="1"/>
  <c r="G73" i="1"/>
  <c r="H48" i="1"/>
  <c r="J48" i="1"/>
  <c r="G62" i="1"/>
  <c r="F73" i="1"/>
  <c r="N90" i="1"/>
  <c r="AC90" i="1"/>
  <c r="H66" i="1"/>
  <c r="F85" i="1"/>
  <c r="F102" i="1" s="1"/>
  <c r="G102" i="1" s="1"/>
  <c r="H102" i="1" s="1"/>
  <c r="J21" i="1"/>
  <c r="G29" i="1"/>
  <c r="H29" i="1" s="1"/>
  <c r="F88" i="1"/>
  <c r="F105" i="1" s="1"/>
  <c r="G105" i="1" s="1"/>
  <c r="H105" i="1" s="1"/>
  <c r="J54" i="1"/>
  <c r="C95" i="1"/>
  <c r="C90" i="1"/>
  <c r="P80" i="1"/>
  <c r="G74" i="1"/>
  <c r="AI91" i="1"/>
  <c r="AP90" i="1"/>
  <c r="M96" i="1"/>
  <c r="H53" i="1"/>
  <c r="Z84" i="1"/>
  <c r="G24" i="1"/>
  <c r="G83" i="1"/>
  <c r="AJ100" i="1" s="1"/>
  <c r="S95" i="1"/>
  <c r="S107" i="1"/>
  <c r="S91" i="1"/>
  <c r="G82" i="1"/>
  <c r="J82" i="1" s="1"/>
  <c r="L91" i="1"/>
  <c r="F32" i="1"/>
  <c r="AO78" i="1"/>
  <c r="I91" i="1"/>
  <c r="G5" i="1"/>
  <c r="G78" i="1" s="1"/>
  <c r="J78" i="1" s="1"/>
  <c r="F17" i="1"/>
  <c r="Z80" i="1"/>
  <c r="Z31" i="1"/>
  <c r="G42" i="1"/>
  <c r="J42" i="1" s="1"/>
  <c r="P79" i="1"/>
  <c r="AT91" i="1"/>
  <c r="K91" i="1"/>
  <c r="AK80" i="1"/>
  <c r="P78" i="1"/>
  <c r="W91" i="1"/>
  <c r="W95" i="1"/>
  <c r="W107" i="1" s="1"/>
  <c r="AE90" i="1"/>
  <c r="H63" i="1"/>
  <c r="AR91" i="1"/>
  <c r="J62" i="1"/>
  <c r="H62" i="1"/>
  <c r="J24" i="1"/>
  <c r="H24" i="1"/>
  <c r="H13" i="1"/>
  <c r="G86" i="1"/>
  <c r="AP103" i="1" s="1"/>
  <c r="J13" i="1"/>
  <c r="N99" i="1"/>
  <c r="Y99" i="1"/>
  <c r="H82" i="1"/>
  <c r="AP99" i="1"/>
  <c r="O99" i="1"/>
  <c r="AL99" i="1"/>
  <c r="AR99" i="1"/>
  <c r="AI99" i="1"/>
  <c r="AA99" i="1"/>
  <c r="AT99" i="1"/>
  <c r="AH99" i="1"/>
  <c r="AS99" i="1"/>
  <c r="T99" i="1"/>
  <c r="AF99" i="1"/>
  <c r="G88" i="1"/>
  <c r="I105" i="1" s="1"/>
  <c r="J105" i="1" s="1"/>
  <c r="J29" i="1"/>
  <c r="V99" i="1"/>
  <c r="AI105" i="1"/>
  <c r="N105" i="1"/>
  <c r="V105" i="1"/>
  <c r="X105" i="1"/>
  <c r="AR105" i="1"/>
  <c r="AA105" i="1"/>
  <c r="AH105" i="1"/>
  <c r="O105" i="1"/>
  <c r="P105" i="1" s="1"/>
  <c r="AT105" i="1"/>
  <c r="AG105" i="1"/>
  <c r="AF105" i="1"/>
  <c r="T105" i="1"/>
  <c r="H88" i="1"/>
  <c r="AP105" i="1"/>
  <c r="AQ105" i="1" s="1"/>
  <c r="AB105" i="1"/>
  <c r="AE105" i="1"/>
  <c r="Y105" i="1"/>
  <c r="P99" i="1"/>
  <c r="AQ99" i="1"/>
  <c r="AS103" i="1"/>
  <c r="AL103" i="1"/>
  <c r="T103" i="1"/>
  <c r="X95" i="1"/>
  <c r="AS95" i="1"/>
  <c r="AM99" i="1"/>
  <c r="Z91" i="1" l="1"/>
  <c r="Z95" i="1"/>
  <c r="Z97" i="1"/>
  <c r="H49" i="1"/>
  <c r="J49" i="1"/>
  <c r="G59" i="1"/>
  <c r="O95" i="1"/>
  <c r="AH95" i="1"/>
  <c r="Y95" i="1"/>
  <c r="AF103" i="1"/>
  <c r="AD103" i="1"/>
  <c r="J5" i="1"/>
  <c r="V100" i="1"/>
  <c r="N100" i="1"/>
  <c r="F81" i="1"/>
  <c r="F98" i="1" s="1"/>
  <c r="G98" i="1" s="1"/>
  <c r="H98" i="1" s="1"/>
  <c r="X90" i="1"/>
  <c r="F87" i="1"/>
  <c r="F104" i="1" s="1"/>
  <c r="G104" i="1" s="1"/>
  <c r="H104" i="1" s="1"/>
  <c r="G14" i="1"/>
  <c r="H64" i="1"/>
  <c r="J64" i="1"/>
  <c r="J73" i="1" s="1"/>
  <c r="Q91" i="1"/>
  <c r="Q96" i="1"/>
  <c r="Q107" i="1" s="1"/>
  <c r="G80" i="1"/>
  <c r="AD100" i="1"/>
  <c r="AJ95" i="1"/>
  <c r="AG95" i="1"/>
  <c r="AI103" i="1"/>
  <c r="H5" i="1"/>
  <c r="Y100" i="1"/>
  <c r="H83" i="1"/>
  <c r="Z74" i="1"/>
  <c r="F95" i="1"/>
  <c r="X91" i="1"/>
  <c r="H34" i="1"/>
  <c r="Z59" i="1"/>
  <c r="C97" i="1"/>
  <c r="C107" i="1" s="1"/>
  <c r="C91" i="1"/>
  <c r="U98" i="1"/>
  <c r="U91" i="1"/>
  <c r="N95" i="1"/>
  <c r="AA95" i="1"/>
  <c r="AL95" i="1"/>
  <c r="AR95" i="1"/>
  <c r="AJ103" i="1"/>
  <c r="O103" i="1"/>
  <c r="J86" i="1"/>
  <c r="AN103" i="1"/>
  <c r="AJ105" i="1"/>
  <c r="AK105" i="1" s="1"/>
  <c r="AD105" i="1"/>
  <c r="AL105" i="1"/>
  <c r="AM105" i="1" s="1"/>
  <c r="AF100" i="1"/>
  <c r="AR100" i="1"/>
  <c r="O91" i="1"/>
  <c r="T90" i="1"/>
  <c r="J9" i="1"/>
  <c r="H9" i="1"/>
  <c r="Z18" i="1"/>
  <c r="Z32" i="1"/>
  <c r="Z79" i="1"/>
  <c r="H38" i="1"/>
  <c r="J38" i="1"/>
  <c r="H65" i="1"/>
  <c r="J65" i="1"/>
  <c r="J71" i="1"/>
  <c r="H71" i="1"/>
  <c r="H73" i="1" s="1"/>
  <c r="AC96" i="1"/>
  <c r="AC107" i="1" s="1"/>
  <c r="AC91" i="1"/>
  <c r="AJ91" i="1"/>
  <c r="AJ90" i="1"/>
  <c r="N97" i="1"/>
  <c r="T100" i="1"/>
  <c r="V95" i="1"/>
  <c r="AB103" i="1"/>
  <c r="AI95" i="1"/>
  <c r="AE95" i="1"/>
  <c r="T95" i="1"/>
  <c r="AE103" i="1"/>
  <c r="AG103" i="1"/>
  <c r="H86" i="1"/>
  <c r="AT103" i="1"/>
  <c r="J88" i="1"/>
  <c r="AN105" i="1"/>
  <c r="AO105" i="1" s="1"/>
  <c r="AS105" i="1"/>
  <c r="H42" i="1"/>
  <c r="AG100" i="1"/>
  <c r="AJ99" i="1"/>
  <c r="AK99" i="1" s="1"/>
  <c r="AB99" i="1"/>
  <c r="I99" i="1"/>
  <c r="J99" i="1" s="1"/>
  <c r="AD99" i="1"/>
  <c r="AG99" i="1"/>
  <c r="AN91" i="1"/>
  <c r="G46" i="1"/>
  <c r="J33" i="1"/>
  <c r="G45" i="1"/>
  <c r="U107" i="1"/>
  <c r="F79" i="1"/>
  <c r="F96" i="1" s="1"/>
  <c r="G96" i="1" s="1"/>
  <c r="H96" i="1" s="1"/>
  <c r="G6" i="1"/>
  <c r="H26" i="1"/>
  <c r="J26" i="1"/>
  <c r="AE91" i="1"/>
  <c r="AT100" i="1"/>
  <c r="AE100" i="1"/>
  <c r="AI100" i="1"/>
  <c r="AB100" i="1"/>
  <c r="AT95" i="1"/>
  <c r="AD95" i="1"/>
  <c r="N103" i="1"/>
  <c r="AR103" i="1"/>
  <c r="Y103" i="1"/>
  <c r="AN100" i="1"/>
  <c r="AO100" i="1" s="1"/>
  <c r="I100" i="1"/>
  <c r="J100" i="1" s="1"/>
  <c r="J83" i="1"/>
  <c r="O90" i="1"/>
  <c r="AD90" i="1"/>
  <c r="Z17" i="1"/>
  <c r="J11" i="1"/>
  <c r="G84" i="1"/>
  <c r="Z101" i="1" s="1"/>
  <c r="H11" i="1"/>
  <c r="J59" i="1"/>
  <c r="V91" i="1"/>
  <c r="N91" i="1"/>
  <c r="P91" i="1" s="1"/>
  <c r="P82" i="1"/>
  <c r="AA91" i="1"/>
  <c r="AA90" i="1"/>
  <c r="AQ89" i="1"/>
  <c r="AQ91" i="1" s="1"/>
  <c r="AK89" i="1"/>
  <c r="AK91" i="1" s="1"/>
  <c r="AO89" i="1"/>
  <c r="AP100" i="1"/>
  <c r="AL100" i="1"/>
  <c r="AN95" i="1"/>
  <c r="AF95" i="1"/>
  <c r="AP95" i="1"/>
  <c r="H78" i="1"/>
  <c r="I103" i="1"/>
  <c r="J103" i="1" s="1"/>
  <c r="AA103" i="1"/>
  <c r="AS100" i="1"/>
  <c r="AA100" i="1"/>
  <c r="J50" i="1"/>
  <c r="AD91" i="1"/>
  <c r="G81" i="1"/>
  <c r="AO85" i="1"/>
  <c r="AO91" i="1"/>
  <c r="H12" i="1"/>
  <c r="G85" i="1"/>
  <c r="G60" i="1"/>
  <c r="J35" i="1"/>
  <c r="H35" i="1"/>
  <c r="J43" i="1"/>
  <c r="H43" i="1"/>
  <c r="F60" i="1"/>
  <c r="AB90" i="1"/>
  <c r="AB91" i="1"/>
  <c r="I90" i="1"/>
  <c r="AB95" i="1"/>
  <c r="I95" i="1"/>
  <c r="V103" i="1"/>
  <c r="AH103" i="1"/>
  <c r="AM103" i="1" s="1"/>
  <c r="G18" i="1"/>
  <c r="AH100" i="1"/>
  <c r="AK100" i="1" s="1"/>
  <c r="X100" i="1"/>
  <c r="O100" i="1"/>
  <c r="P100" i="1" s="1"/>
  <c r="H22" i="1"/>
  <c r="R107" i="1"/>
  <c r="Z86" i="1"/>
  <c r="Z103" i="1" s="1"/>
  <c r="J37" i="1"/>
  <c r="H37" i="1"/>
  <c r="J55" i="1"/>
  <c r="H55" i="1"/>
  <c r="H59" i="1" s="1"/>
  <c r="T91" i="1"/>
  <c r="AL90" i="1"/>
  <c r="E91" i="1"/>
  <c r="E99" i="1"/>
  <c r="E107" i="1" s="1"/>
  <c r="J16" i="1"/>
  <c r="G30" i="1"/>
  <c r="G89" i="1" s="1"/>
  <c r="H70" i="1"/>
  <c r="H41" i="1"/>
  <c r="H67" i="1"/>
  <c r="R96" i="1"/>
  <c r="AQ78" i="1"/>
  <c r="AP106" i="1" l="1"/>
  <c r="AF106" i="1"/>
  <c r="N106" i="1"/>
  <c r="O106" i="1"/>
  <c r="P106" i="1" s="1"/>
  <c r="AE106" i="1"/>
  <c r="AI106" i="1"/>
  <c r="H89" i="1"/>
  <c r="AN106" i="1"/>
  <c r="AO106" i="1" s="1"/>
  <c r="AJ106" i="1"/>
  <c r="J89" i="1"/>
  <c r="AH106" i="1"/>
  <c r="AG106" i="1"/>
  <c r="AD106" i="1"/>
  <c r="AL106" i="1"/>
  <c r="AM106" i="1" s="1"/>
  <c r="Z106" i="1"/>
  <c r="Y106" i="1"/>
  <c r="X106" i="1"/>
  <c r="AA106" i="1"/>
  <c r="AR106" i="1"/>
  <c r="AB106" i="1"/>
  <c r="AS106" i="1"/>
  <c r="V106" i="1"/>
  <c r="T106" i="1"/>
  <c r="AT106" i="1"/>
  <c r="I106" i="1"/>
  <c r="J106" i="1" s="1"/>
  <c r="H31" i="1"/>
  <c r="P95" i="1"/>
  <c r="AG98" i="1"/>
  <c r="AE98" i="1"/>
  <c r="AT98" i="1"/>
  <c r="AA98" i="1"/>
  <c r="N98" i="1"/>
  <c r="J81" i="1"/>
  <c r="AS98" i="1"/>
  <c r="AH98" i="1"/>
  <c r="Z98" i="1"/>
  <c r="AF98" i="1"/>
  <c r="V98" i="1"/>
  <c r="AP98" i="1"/>
  <c r="AQ98" i="1" s="1"/>
  <c r="AD98" i="1"/>
  <c r="AB98" i="1"/>
  <c r="Y98" i="1"/>
  <c r="AN98" i="1"/>
  <c r="AO98" i="1" s="1"/>
  <c r="AJ98" i="1"/>
  <c r="AK98" i="1" s="1"/>
  <c r="AR98" i="1"/>
  <c r="T98" i="1"/>
  <c r="O98" i="1"/>
  <c r="P98" i="1" s="1"/>
  <c r="H81" i="1"/>
  <c r="X98" i="1"/>
  <c r="AI98" i="1"/>
  <c r="I98" i="1"/>
  <c r="J98" i="1" s="1"/>
  <c r="AL98" i="1"/>
  <c r="AM98" i="1" s="1"/>
  <c r="H45" i="1"/>
  <c r="Z90" i="1"/>
  <c r="J14" i="1"/>
  <c r="H14" i="1"/>
  <c r="G87" i="1"/>
  <c r="F90" i="1"/>
  <c r="F91" i="1"/>
  <c r="J45" i="1"/>
  <c r="AO103" i="1"/>
  <c r="G95" i="1"/>
  <c r="F107" i="1"/>
  <c r="AK95" i="1"/>
  <c r="AM95" i="1"/>
  <c r="AQ103" i="1"/>
  <c r="AS101" i="1"/>
  <c r="AH101" i="1"/>
  <c r="AL101" i="1"/>
  <c r="AM101" i="1" s="1"/>
  <c r="I101" i="1"/>
  <c r="J101" i="1" s="1"/>
  <c r="AA101" i="1"/>
  <c r="AT101" i="1"/>
  <c r="V101" i="1"/>
  <c r="AP101" i="1"/>
  <c r="AQ101" i="1" s="1"/>
  <c r="J84" i="1"/>
  <c r="AI101" i="1"/>
  <c r="AB101" i="1"/>
  <c r="AG101" i="1"/>
  <c r="AR101" i="1"/>
  <c r="AF101" i="1"/>
  <c r="T101" i="1"/>
  <c r="O101" i="1"/>
  <c r="P101" i="1" s="1"/>
  <c r="AN101" i="1"/>
  <c r="Y101" i="1"/>
  <c r="X101" i="1"/>
  <c r="AE101" i="1"/>
  <c r="H84" i="1"/>
  <c r="AJ101" i="1"/>
  <c r="N101" i="1"/>
  <c r="AD101" i="1"/>
  <c r="J95" i="1"/>
  <c r="AO95" i="1"/>
  <c r="AM100" i="1"/>
  <c r="H30" i="1"/>
  <c r="G32" i="1"/>
  <c r="J30" i="1"/>
  <c r="J31" i="1" s="1"/>
  <c r="G31" i="1"/>
  <c r="AL102" i="1"/>
  <c r="AF102" i="1"/>
  <c r="AB102" i="1"/>
  <c r="V102" i="1"/>
  <c r="X102" i="1"/>
  <c r="Y102" i="1"/>
  <c r="I102" i="1"/>
  <c r="J102" i="1" s="1"/>
  <c r="AI102" i="1"/>
  <c r="AS102" i="1"/>
  <c r="AH102" i="1"/>
  <c r="T102" i="1"/>
  <c r="AJ102" i="1"/>
  <c r="AG102" i="1"/>
  <c r="AN102" i="1"/>
  <c r="AO102" i="1" s="1"/>
  <c r="AD102" i="1"/>
  <c r="AT102" i="1"/>
  <c r="O102" i="1"/>
  <c r="AA102" i="1"/>
  <c r="H85" i="1"/>
  <c r="AE102" i="1"/>
  <c r="N102" i="1"/>
  <c r="J85" i="1"/>
  <c r="AR102" i="1"/>
  <c r="AP102" i="1"/>
  <c r="AQ102" i="1" s="1"/>
  <c r="AQ100" i="1"/>
  <c r="P103" i="1"/>
  <c r="T97" i="1"/>
  <c r="AN97" i="1"/>
  <c r="AH97" i="1"/>
  <c r="H80" i="1"/>
  <c r="AB97" i="1"/>
  <c r="O97" i="1"/>
  <c r="P97" i="1" s="1"/>
  <c r="AA97" i="1"/>
  <c r="I97" i="1"/>
  <c r="J97" i="1" s="1"/>
  <c r="J80" i="1"/>
  <c r="AJ97" i="1"/>
  <c r="X97" i="1"/>
  <c r="AI97" i="1"/>
  <c r="AT97" i="1"/>
  <c r="AL97" i="1"/>
  <c r="Y97" i="1"/>
  <c r="V97" i="1"/>
  <c r="AR97" i="1"/>
  <c r="AG97" i="1"/>
  <c r="AF97" i="1"/>
  <c r="AD97" i="1"/>
  <c r="AE97" i="1"/>
  <c r="AS97" i="1"/>
  <c r="AP97" i="1"/>
  <c r="AQ95" i="1"/>
  <c r="G79" i="1"/>
  <c r="H6" i="1"/>
  <c r="H17" i="1" s="1"/>
  <c r="J6" i="1"/>
  <c r="J17" i="1" s="1"/>
  <c r="G17" i="1"/>
  <c r="Z96" i="1"/>
  <c r="AK103" i="1"/>
  <c r="Z102" i="1"/>
  <c r="AQ97" i="1" l="1"/>
  <c r="AM97" i="1"/>
  <c r="P102" i="1"/>
  <c r="AM102" i="1"/>
  <c r="AK101" i="1"/>
  <c r="N104" i="1"/>
  <c r="AJ104" i="1"/>
  <c r="AL104" i="1"/>
  <c r="AT104" i="1"/>
  <c r="AD104" i="1"/>
  <c r="AF104" i="1"/>
  <c r="AB104" i="1"/>
  <c r="AP104" i="1"/>
  <c r="AQ104" i="1" s="1"/>
  <c r="V104" i="1"/>
  <c r="AR104" i="1"/>
  <c r="AA104" i="1"/>
  <c r="AH104" i="1"/>
  <c r="AS104" i="1"/>
  <c r="AE104" i="1"/>
  <c r="X104" i="1"/>
  <c r="AI104" i="1"/>
  <c r="O104" i="1"/>
  <c r="P104" i="1" s="1"/>
  <c r="Z104" i="1"/>
  <c r="Z107" i="1" s="1"/>
  <c r="Y104" i="1"/>
  <c r="AG104" i="1"/>
  <c r="J87" i="1"/>
  <c r="H87" i="1"/>
  <c r="AN104" i="1"/>
  <c r="AO104" i="1" s="1"/>
  <c r="I104" i="1"/>
  <c r="J104" i="1" s="1"/>
  <c r="T104" i="1"/>
  <c r="Y96" i="1"/>
  <c r="Y107" i="1" s="1"/>
  <c r="AG96" i="1"/>
  <c r="AG107" i="1" s="1"/>
  <c r="N96" i="1"/>
  <c r="N107" i="1" s="1"/>
  <c r="X96" i="1"/>
  <c r="X107" i="1" s="1"/>
  <c r="AR96" i="1"/>
  <c r="AR107" i="1" s="1"/>
  <c r="AI96" i="1"/>
  <c r="AB96" i="1"/>
  <c r="AB107" i="1" s="1"/>
  <c r="AH96" i="1"/>
  <c r="AL96" i="1"/>
  <c r="AD96" i="1"/>
  <c r="AS96" i="1"/>
  <c r="AF96" i="1"/>
  <c r="AF107" i="1" s="1"/>
  <c r="V96" i="1"/>
  <c r="V107" i="1" s="1"/>
  <c r="AN96" i="1"/>
  <c r="AA96" i="1"/>
  <c r="AA107" i="1" s="1"/>
  <c r="H79" i="1"/>
  <c r="I96" i="1"/>
  <c r="AT96" i="1"/>
  <c r="AT107" i="1" s="1"/>
  <c r="AE96" i="1"/>
  <c r="AE107" i="1" s="1"/>
  <c r="AP96" i="1"/>
  <c r="O96" i="1"/>
  <c r="J79" i="1"/>
  <c r="J91" i="1" s="1"/>
  <c r="T96" i="1"/>
  <c r="T107" i="1" s="1"/>
  <c r="AJ96" i="1"/>
  <c r="G91" i="1"/>
  <c r="G90" i="1"/>
  <c r="AK97" i="1"/>
  <c r="AO97" i="1"/>
  <c r="G107" i="1"/>
  <c r="H95" i="1"/>
  <c r="H107" i="1" s="1"/>
  <c r="AK102" i="1"/>
  <c r="AO101" i="1"/>
  <c r="AK106" i="1"/>
  <c r="AQ106" i="1"/>
  <c r="AO96" i="1" l="1"/>
  <c r="AO107" i="1" s="1"/>
  <c r="AN107" i="1"/>
  <c r="AI107" i="1"/>
  <c r="P96" i="1"/>
  <c r="O107" i="1"/>
  <c r="P107" i="1" s="1"/>
  <c r="AQ96" i="1"/>
  <c r="AQ107" i="1" s="1"/>
  <c r="AP107" i="1"/>
  <c r="AS107" i="1"/>
  <c r="AD107" i="1"/>
  <c r="AM104" i="1"/>
  <c r="AM96" i="1"/>
  <c r="AM107" i="1" s="1"/>
  <c r="AL107" i="1"/>
  <c r="AK104" i="1"/>
  <c r="J96" i="1"/>
  <c r="J107" i="1" s="1"/>
  <c r="I107" i="1"/>
  <c r="AK96" i="1"/>
  <c r="AJ107" i="1"/>
  <c r="H91" i="1"/>
  <c r="AH107" i="1"/>
  <c r="AK107" i="1" l="1"/>
</calcChain>
</file>

<file path=xl/sharedStrings.xml><?xml version="1.0" encoding="utf-8"?>
<sst xmlns="http://schemas.openxmlformats.org/spreadsheetml/2006/main" count="453" uniqueCount="75">
  <si>
    <t>Weekly Totals</t>
  </si>
  <si>
    <t>REP</t>
  </si>
  <si>
    <t>Week</t>
  </si>
  <si>
    <t>PTO</t>
  </si>
  <si>
    <t>Training</t>
  </si>
  <si>
    <t>Mtg</t>
  </si>
  <si>
    <t>Hours</t>
  </si>
  <si>
    <t>%</t>
  </si>
  <si>
    <t># Calls</t>
  </si>
  <si>
    <t>Avg</t>
  </si>
  <si>
    <t>Avg Hold</t>
  </si>
  <si>
    <t>Max Hold</t>
  </si>
  <si>
    <t>Incoming (non-ACD)</t>
  </si>
  <si>
    <t>Outgoing (non-ACD)</t>
  </si>
  <si>
    <t>Transfers</t>
  </si>
  <si>
    <t>Total</t>
  </si>
  <si>
    <t>Call</t>
  </si>
  <si>
    <t>Cases</t>
  </si>
  <si>
    <t>External</t>
  </si>
  <si>
    <t>Internal</t>
  </si>
  <si>
    <t>Tasks</t>
  </si>
  <si>
    <t>Avg Days</t>
  </si>
  <si>
    <t>Closed</t>
  </si>
  <si>
    <t xml:space="preserve">% Closed </t>
  </si>
  <si>
    <t>Closed w/o Esc</t>
  </si>
  <si>
    <t>% Closed</t>
  </si>
  <si>
    <t>Closed w/i SLA</t>
  </si>
  <si>
    <t>Aging</t>
  </si>
  <si>
    <t>Out</t>
  </si>
  <si>
    <t>Available</t>
  </si>
  <si>
    <t>Logged In</t>
  </si>
  <si>
    <t>Utilized</t>
  </si>
  <si>
    <t>Ready</t>
  </si>
  <si>
    <t>Not Ready</t>
  </si>
  <si>
    <t>Talktime</t>
  </si>
  <si>
    <t>Handled</t>
  </si>
  <si>
    <t>Presented</t>
  </si>
  <si>
    <t>Time</t>
  </si>
  <si>
    <t>In</t>
  </si>
  <si>
    <t>Calls</t>
  </si>
  <si>
    <t>Record</t>
  </si>
  <si>
    <t>Created</t>
  </si>
  <si>
    <t>Open</t>
  </si>
  <si>
    <t>Worked</t>
  </si>
  <si>
    <t>Notes</t>
  </si>
  <si>
    <t>to Close</t>
  </si>
  <si>
    <t>1 Day</t>
  </si>
  <si>
    <t>Reopen</t>
  </si>
  <si>
    <t>w/o Esc</t>
  </si>
  <si>
    <t>w/i SLA</t>
  </si>
  <si>
    <t>Support</t>
  </si>
  <si>
    <t>Hosting</t>
  </si>
  <si>
    <t>Other</t>
  </si>
  <si>
    <t>Steve</t>
  </si>
  <si>
    <t>Sub-Total</t>
  </si>
  <si>
    <t>Avg. Sub</t>
  </si>
  <si>
    <t>Monthly Totals</t>
  </si>
  <si>
    <t>Time Avg</t>
  </si>
  <si>
    <t>Avg. Total</t>
  </si>
  <si>
    <t>Daily Rep Average</t>
  </si>
  <si>
    <t>Cher</t>
  </si>
  <si>
    <t>Diane</t>
  </si>
  <si>
    <t>Grant</t>
  </si>
  <si>
    <t>Jo</t>
  </si>
  <si>
    <t>Justin</t>
  </si>
  <si>
    <t>Leah</t>
  </si>
  <si>
    <t>Lindsey</t>
  </si>
  <si>
    <t>Marty</t>
  </si>
  <si>
    <t>Mike A.</t>
  </si>
  <si>
    <t>Rachael</t>
  </si>
  <si>
    <t>Rick</t>
  </si>
  <si>
    <t>number</t>
  </si>
  <si>
    <t>Meeting</t>
  </si>
  <si>
    <t>Cases closed.</t>
  </si>
  <si>
    <t>IMPORTANT:  Scroll to the bottom, then scroll to the right.   (see column "AH")    I (Steve) averaged 15 a day and the closest other person averages 6 a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</si>
</sst>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6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Down">
        <fgColor theme="0" tint="-0.24994659260841701"/>
        <bgColor indexed="65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0" tint="-0.24994659260841701"/>
      </patternFill>
    </fill>
    <fill>
      <patternFill patternType="solid">
        <fgColor theme="6" tint="0.79998168889431442"/>
        <bgColor theme="0" tint="-0.24994659260841701"/>
      </patternFill>
    </fill>
    <fill>
      <patternFill patternType="solid">
        <fgColor rgb="FFFFFF00"/>
        <bgColor indexed="64"/>
      </patternFill>
    </fill>
    <fill>
      <patternFill patternType="lightDown">
        <fgColor theme="0" tint="-0.24994659260841701"/>
        <bgColor rgb="FFFFFF00"/>
      </patternFill>
    </fill>
    <fill>
      <patternFill patternType="solid">
        <fgColor theme="2" tint="-0.249977111117893"/>
        <bgColor indexed="64"/>
      </patternFill>
    </fill>
    <fill>
      <patternFill patternType="lightDown">
        <fgColor theme="0" tint="-0.24994659260841701"/>
        <bgColor theme="2" tint="-0.249977111117893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8">
    <xf numFmtId="0" fontId="0" fillId="0" borderId="0" xfId="0"/>
    <xf numFmtId="0" fontId="9" fillId="2" borderId="1" xfId="0" applyFont="1" applyFill="1" applyBorder="1" applyAlignment="1">
      <alignment vertical="top"/>
    </xf>
    <xf numFmtId="46" fontId="9" fillId="2" borderId="1" xfId="0" applyNumberFormat="1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46" fontId="2" fillId="5" borderId="0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" fontId="2" fillId="6" borderId="0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9" fontId="2" fillId="6" borderId="2" xfId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5" fontId="2" fillId="4" borderId="9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46" fontId="2" fillId="5" borderId="9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1" fontId="2" fillId="6" borderId="14" xfId="0" applyNumberFormat="1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9" fontId="2" fillId="6" borderId="14" xfId="1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7" borderId="18" xfId="0" applyNumberFormat="1" applyFont="1" applyFill="1" applyBorder="1" applyAlignment="1">
      <alignment horizontal="center" vertical="center"/>
    </xf>
    <xf numFmtId="2" fontId="1" fillId="7" borderId="19" xfId="0" applyNumberFormat="1" applyFont="1" applyFill="1" applyBorder="1" applyAlignment="1">
      <alignment horizontal="center" vertical="center"/>
    </xf>
    <xf numFmtId="9" fontId="1" fillId="7" borderId="0" xfId="0" applyNumberFormat="1" applyFont="1" applyFill="1" applyBorder="1" applyAlignment="1">
      <alignment horizontal="center" vertical="center"/>
    </xf>
    <xf numFmtId="165" fontId="1" fillId="8" borderId="19" xfId="0" applyNumberFormat="1" applyFont="1" applyFill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9" fontId="1" fillId="7" borderId="18" xfId="0" applyNumberFormat="1" applyFont="1" applyFill="1" applyBorder="1" applyAlignment="1">
      <alignment horizontal="center" vertical="center"/>
    </xf>
    <xf numFmtId="46" fontId="1" fillId="0" borderId="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" fontId="1" fillId="7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1" fillId="7" borderId="24" xfId="0" applyNumberFormat="1" applyFont="1" applyFill="1" applyBorder="1" applyAlignment="1">
      <alignment horizontal="center" vertical="center"/>
    </xf>
    <xf numFmtId="9" fontId="1" fillId="7" borderId="24" xfId="0" applyNumberFormat="1" applyFont="1" applyFill="1" applyBorder="1" applyAlignment="1">
      <alignment horizontal="center" vertical="center"/>
    </xf>
    <xf numFmtId="165" fontId="1" fillId="8" borderId="24" xfId="0" applyNumberFormat="1" applyFont="1" applyFill="1" applyBorder="1" applyAlignment="1">
      <alignment horizontal="center" vertical="center"/>
    </xf>
    <xf numFmtId="9" fontId="1" fillId="0" borderId="24" xfId="0" applyNumberFormat="1" applyFont="1" applyBorder="1" applyAlignment="1">
      <alignment horizontal="center" vertical="center"/>
    </xf>
    <xf numFmtId="9" fontId="1" fillId="0" borderId="23" xfId="0" applyNumberFormat="1" applyFont="1" applyBorder="1" applyAlignment="1">
      <alignment horizontal="center" vertical="center"/>
    </xf>
    <xf numFmtId="46" fontId="1" fillId="0" borderId="2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" fontId="1" fillId="7" borderId="26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1" fillId="7" borderId="27" xfId="0" applyNumberFormat="1" applyFont="1" applyFill="1" applyBorder="1" applyAlignment="1">
      <alignment horizontal="center" vertical="center"/>
    </xf>
    <xf numFmtId="9" fontId="1" fillId="7" borderId="27" xfId="0" applyNumberFormat="1" applyFont="1" applyFill="1" applyBorder="1" applyAlignment="1">
      <alignment horizontal="center" vertical="center"/>
    </xf>
    <xf numFmtId="9" fontId="1" fillId="0" borderId="27" xfId="0" applyNumberFormat="1" applyFont="1" applyBorder="1" applyAlignment="1">
      <alignment horizontal="center" vertical="center"/>
    </xf>
    <xf numFmtId="9" fontId="1" fillId="0" borderId="28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6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" fontId="1" fillId="7" borderId="30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9" borderId="32" xfId="0" applyFont="1" applyFill="1" applyBorder="1" applyAlignment="1">
      <alignment horizontal="center" vertical="center"/>
    </xf>
    <xf numFmtId="2" fontId="4" fillId="10" borderId="33" xfId="0" applyNumberFormat="1" applyFont="1" applyFill="1" applyBorder="1" applyAlignment="1">
      <alignment horizontal="center" vertical="center"/>
    </xf>
    <xf numFmtId="9" fontId="4" fillId="10" borderId="33" xfId="0" applyNumberFormat="1" applyFont="1" applyFill="1" applyBorder="1" applyAlignment="1">
      <alignment horizontal="center" vertical="center"/>
    </xf>
    <xf numFmtId="165" fontId="4" fillId="10" borderId="33" xfId="0" applyNumberFormat="1" applyFont="1" applyFill="1" applyBorder="1" applyAlignment="1">
      <alignment horizontal="center" vertical="center"/>
    </xf>
    <xf numFmtId="9" fontId="4" fillId="10" borderId="32" xfId="0" applyNumberFormat="1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9" fontId="4" fillId="11" borderId="33" xfId="0" applyNumberFormat="1" applyFont="1" applyFill="1" applyBorder="1" applyAlignment="1">
      <alignment horizontal="center" vertical="center"/>
    </xf>
    <xf numFmtId="46" fontId="4" fillId="11" borderId="33" xfId="0" applyNumberFormat="1" applyFont="1" applyFill="1" applyBorder="1" applyAlignment="1">
      <alignment horizontal="center" vertical="center"/>
    </xf>
    <xf numFmtId="0" fontId="4" fillId="11" borderId="34" xfId="0" applyFont="1" applyFill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4" fillId="12" borderId="36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1" fontId="4" fillId="12" borderId="33" xfId="0" applyNumberFormat="1" applyFont="1" applyFill="1" applyBorder="1" applyAlignment="1">
      <alignment horizontal="center" vertical="center"/>
    </xf>
    <xf numFmtId="0" fontId="4" fillId="12" borderId="34" xfId="0" applyFont="1" applyFill="1" applyBorder="1" applyAlignment="1">
      <alignment horizontal="center" vertical="center"/>
    </xf>
    <xf numFmtId="164" fontId="4" fillId="12" borderId="33" xfId="0" applyNumberFormat="1" applyFont="1" applyFill="1" applyBorder="1" applyAlignment="1">
      <alignment horizontal="center" vertical="center"/>
    </xf>
    <xf numFmtId="9" fontId="4" fillId="12" borderId="33" xfId="1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2" fontId="4" fillId="10" borderId="39" xfId="0" applyNumberFormat="1" applyFont="1" applyFill="1" applyBorder="1" applyAlignment="1">
      <alignment horizontal="center" vertical="center"/>
    </xf>
    <xf numFmtId="9" fontId="4" fillId="10" borderId="39" xfId="0" applyNumberFormat="1" applyFont="1" applyFill="1" applyBorder="1" applyAlignment="1">
      <alignment horizontal="center" vertical="center"/>
    </xf>
    <xf numFmtId="165" fontId="4" fillId="10" borderId="39" xfId="0" applyNumberFormat="1" applyFont="1" applyFill="1" applyBorder="1" applyAlignment="1">
      <alignment horizontal="center" vertical="center"/>
    </xf>
    <xf numFmtId="9" fontId="4" fillId="10" borderId="38" xfId="0" applyNumberFormat="1" applyFont="1" applyFill="1" applyBorder="1" applyAlignment="1">
      <alignment horizontal="center" vertical="center"/>
    </xf>
    <xf numFmtId="1" fontId="4" fillId="11" borderId="39" xfId="0" applyNumberFormat="1" applyFont="1" applyFill="1" applyBorder="1" applyAlignment="1">
      <alignment horizontal="center" vertical="center"/>
    </xf>
    <xf numFmtId="9" fontId="4" fillId="11" borderId="39" xfId="0" applyNumberFormat="1" applyFont="1" applyFill="1" applyBorder="1" applyAlignment="1">
      <alignment horizontal="center" vertical="center"/>
    </xf>
    <xf numFmtId="46" fontId="4" fillId="11" borderId="39" xfId="0" applyNumberFormat="1" applyFont="1" applyFill="1" applyBorder="1" applyAlignment="1">
      <alignment horizontal="center" vertical="center"/>
    </xf>
    <xf numFmtId="1" fontId="4" fillId="11" borderId="40" xfId="0" applyNumberFormat="1" applyFont="1" applyFill="1" applyBorder="1" applyAlignment="1">
      <alignment horizontal="center" vertical="center"/>
    </xf>
    <xf numFmtId="1" fontId="4" fillId="11" borderId="41" xfId="0" applyNumberFormat="1" applyFont="1" applyFill="1" applyBorder="1" applyAlignment="1">
      <alignment horizontal="center" vertical="center"/>
    </xf>
    <xf numFmtId="1" fontId="4" fillId="12" borderId="42" xfId="0" applyNumberFormat="1" applyFont="1" applyFill="1" applyBorder="1" applyAlignment="1">
      <alignment horizontal="center" vertical="center"/>
    </xf>
    <xf numFmtId="1" fontId="4" fillId="12" borderId="27" xfId="0" applyNumberFormat="1" applyFont="1" applyFill="1" applyBorder="1" applyAlignment="1">
      <alignment horizontal="center" vertical="center"/>
    </xf>
    <xf numFmtId="1" fontId="4" fillId="12" borderId="29" xfId="0" applyNumberFormat="1" applyFont="1" applyFill="1" applyBorder="1" applyAlignment="1">
      <alignment horizontal="center" vertical="center"/>
    </xf>
    <xf numFmtId="9" fontId="4" fillId="12" borderId="27" xfId="0" applyNumberFormat="1" applyFont="1" applyFill="1" applyBorder="1" applyAlignment="1">
      <alignment horizontal="center" vertical="center"/>
    </xf>
    <xf numFmtId="164" fontId="4" fillId="12" borderId="27" xfId="0" applyNumberFormat="1" applyFont="1" applyFill="1" applyBorder="1" applyAlignment="1">
      <alignment horizontal="center" vertical="center"/>
    </xf>
    <xf numFmtId="9" fontId="4" fillId="12" borderId="27" xfId="1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4" fillId="12" borderId="44" xfId="0" applyNumberFormat="1" applyFont="1" applyFill="1" applyBorder="1" applyAlignment="1">
      <alignment horizontal="center" vertical="center"/>
    </xf>
    <xf numFmtId="1" fontId="4" fillId="12" borderId="39" xfId="0" applyNumberFormat="1" applyFont="1" applyFill="1" applyBorder="1" applyAlignment="1">
      <alignment horizontal="center" vertical="center"/>
    </xf>
    <xf numFmtId="1" fontId="4" fillId="12" borderId="40" xfId="0" applyNumberFormat="1" applyFont="1" applyFill="1" applyBorder="1" applyAlignment="1">
      <alignment horizontal="center" vertical="center"/>
    </xf>
    <xf numFmtId="9" fontId="4" fillId="12" borderId="39" xfId="0" applyNumberFormat="1" applyFont="1" applyFill="1" applyBorder="1" applyAlignment="1">
      <alignment horizontal="center" vertical="center"/>
    </xf>
    <xf numFmtId="164" fontId="4" fillId="12" borderId="39" xfId="0" applyNumberFormat="1" applyFont="1" applyFill="1" applyBorder="1" applyAlignment="1">
      <alignment horizontal="center" vertical="center"/>
    </xf>
    <xf numFmtId="9" fontId="4" fillId="12" borderId="39" xfId="1" applyFont="1" applyFill="1" applyBorder="1" applyAlignment="1">
      <alignment horizontal="center" vertical="center"/>
    </xf>
    <xf numFmtId="21" fontId="1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" fontId="2" fillId="6" borderId="0" xfId="0" applyNumberFormat="1" applyFont="1" applyFill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5" fontId="2" fillId="4" borderId="14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46" fontId="2" fillId="5" borderId="14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9" fontId="2" fillId="6" borderId="0" xfId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" fontId="1" fillId="7" borderId="42" xfId="0" applyNumberFormat="1" applyFont="1" applyFill="1" applyBorder="1" applyAlignment="1">
      <alignment horizontal="center" vertical="center"/>
    </xf>
    <xf numFmtId="1" fontId="1" fillId="7" borderId="27" xfId="0" applyNumberFormat="1" applyFont="1" applyFill="1" applyBorder="1" applyAlignment="1">
      <alignment horizontal="center" vertical="center"/>
    </xf>
    <xf numFmtId="46" fontId="1" fillId="7" borderId="27" xfId="0" applyNumberFormat="1" applyFont="1" applyFill="1" applyBorder="1" applyAlignment="1">
      <alignment horizontal="center" vertical="center"/>
    </xf>
    <xf numFmtId="1" fontId="1" fillId="7" borderId="29" xfId="0" applyNumberFormat="1" applyFont="1" applyFill="1" applyBorder="1" applyAlignment="1">
      <alignment horizontal="center" vertical="center"/>
    </xf>
    <xf numFmtId="1" fontId="1" fillId="7" borderId="48" xfId="0" applyNumberFormat="1" applyFont="1" applyFill="1" applyBorder="1" applyAlignment="1">
      <alignment horizontal="center" vertical="center"/>
    </xf>
    <xf numFmtId="1" fontId="1" fillId="7" borderId="24" xfId="0" applyNumberFormat="1" applyFont="1" applyFill="1" applyBorder="1" applyAlignment="1">
      <alignment horizontal="center" vertical="center"/>
    </xf>
    <xf numFmtId="1" fontId="1" fillId="7" borderId="25" xfId="0" applyNumberFormat="1" applyFont="1" applyFill="1" applyBorder="1" applyAlignment="1">
      <alignment horizontal="center" vertical="center"/>
    </xf>
    <xf numFmtId="9" fontId="1" fillId="7" borderId="24" xfId="1" applyFont="1" applyFill="1" applyBorder="1" applyAlignment="1">
      <alignment horizontal="center" vertical="center"/>
    </xf>
    <xf numFmtId="1" fontId="1" fillId="7" borderId="23" xfId="0" applyNumberFormat="1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2" fontId="4" fillId="10" borderId="0" xfId="0" applyNumberFormat="1" applyFont="1" applyFill="1" applyBorder="1" applyAlignment="1">
      <alignment horizontal="center" vertical="center"/>
    </xf>
    <xf numFmtId="9" fontId="4" fillId="10" borderId="0" xfId="0" applyNumberFormat="1" applyFont="1" applyFill="1" applyBorder="1" applyAlignment="1">
      <alignment horizontal="center" vertical="center"/>
    </xf>
    <xf numFmtId="165" fontId="4" fillId="10" borderId="0" xfId="0" applyNumberFormat="1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9" fontId="4" fillId="11" borderId="0" xfId="0" applyNumberFormat="1" applyFont="1" applyFill="1" applyBorder="1" applyAlignment="1">
      <alignment horizontal="center" vertical="center"/>
    </xf>
    <xf numFmtId="46" fontId="4" fillId="11" borderId="0" xfId="0" applyNumberFormat="1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49" xfId="0" applyFont="1" applyFill="1" applyBorder="1" applyAlignment="1">
      <alignment horizontal="center" vertical="center"/>
    </xf>
    <xf numFmtId="1" fontId="4" fillId="12" borderId="0" xfId="0" applyNumberFormat="1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9" fontId="4" fillId="12" borderId="0" xfId="0" applyNumberFormat="1" applyFont="1" applyFill="1" applyBorder="1" applyAlignment="1">
      <alignment horizontal="center" vertical="center"/>
    </xf>
    <xf numFmtId="9" fontId="4" fillId="12" borderId="0" xfId="1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1" fontId="4" fillId="11" borderId="44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/>
    </xf>
    <xf numFmtId="165" fontId="1" fillId="7" borderId="27" xfId="0" applyNumberFormat="1" applyFont="1" applyFill="1" applyBorder="1" applyAlignment="1">
      <alignment horizontal="center" vertical="center"/>
    </xf>
    <xf numFmtId="9" fontId="1" fillId="7" borderId="28" xfId="0" applyNumberFormat="1" applyFont="1" applyFill="1" applyBorder="1" applyAlignment="1">
      <alignment horizontal="center" vertical="center"/>
    </xf>
    <xf numFmtId="165" fontId="1" fillId="7" borderId="50" xfId="0" applyNumberFormat="1" applyFont="1" applyFill="1" applyBorder="1" applyAlignment="1">
      <alignment horizontal="center" vertical="center"/>
    </xf>
    <xf numFmtId="165" fontId="1" fillId="7" borderId="47" xfId="0" applyNumberFormat="1" applyFont="1" applyFill="1" applyBorder="1" applyAlignment="1">
      <alignment horizontal="center" vertical="center"/>
    </xf>
    <xf numFmtId="9" fontId="1" fillId="7" borderId="47" xfId="0" applyNumberFormat="1" applyFont="1" applyFill="1" applyBorder="1" applyAlignment="1">
      <alignment horizontal="center" vertical="center"/>
    </xf>
    <xf numFmtId="46" fontId="1" fillId="7" borderId="47" xfId="0" applyNumberFormat="1" applyFont="1" applyFill="1" applyBorder="1" applyAlignment="1">
      <alignment horizontal="center" vertical="center"/>
    </xf>
    <xf numFmtId="165" fontId="1" fillId="7" borderId="51" xfId="0" applyNumberFormat="1" applyFont="1" applyFill="1" applyBorder="1" applyAlignment="1">
      <alignment horizontal="center" vertical="center"/>
    </xf>
    <xf numFmtId="21" fontId="1" fillId="7" borderId="47" xfId="0" applyNumberFormat="1" applyFont="1" applyFill="1" applyBorder="1" applyAlignment="1">
      <alignment horizontal="center" vertical="center"/>
    </xf>
    <xf numFmtId="165" fontId="1" fillId="7" borderId="52" xfId="0" applyNumberFormat="1" applyFont="1" applyFill="1" applyBorder="1" applyAlignment="1">
      <alignment horizontal="center" vertical="center"/>
    </xf>
    <xf numFmtId="165" fontId="1" fillId="7" borderId="24" xfId="0" applyNumberFormat="1" applyFont="1" applyFill="1" applyBorder="1" applyAlignment="1">
      <alignment horizontal="center" vertical="center"/>
    </xf>
    <xf numFmtId="9" fontId="1" fillId="7" borderId="23" xfId="0" applyNumberFormat="1" applyFont="1" applyFill="1" applyBorder="1" applyAlignment="1">
      <alignment horizontal="center" vertical="center"/>
    </xf>
    <xf numFmtId="165" fontId="1" fillId="7" borderId="48" xfId="0" applyNumberFormat="1" applyFont="1" applyFill="1" applyBorder="1" applyAlignment="1">
      <alignment horizontal="center" vertical="center"/>
    </xf>
    <xf numFmtId="46" fontId="1" fillId="7" borderId="24" xfId="0" applyNumberFormat="1" applyFont="1" applyFill="1" applyBorder="1" applyAlignment="1">
      <alignment horizontal="center" vertical="center"/>
    </xf>
    <xf numFmtId="165" fontId="1" fillId="7" borderId="25" xfId="0" applyNumberFormat="1" applyFont="1" applyFill="1" applyBorder="1" applyAlignment="1">
      <alignment horizontal="center" vertical="center"/>
    </xf>
    <xf numFmtId="21" fontId="1" fillId="7" borderId="24" xfId="0" applyNumberFormat="1" applyFont="1" applyFill="1" applyBorder="1" applyAlignment="1">
      <alignment horizontal="center" vertical="center"/>
    </xf>
    <xf numFmtId="165" fontId="1" fillId="7" borderId="26" xfId="0" applyNumberFormat="1" applyFont="1" applyFill="1" applyBorder="1" applyAlignment="1">
      <alignment horizontal="center" vertical="center"/>
    </xf>
    <xf numFmtId="9" fontId="4" fillId="13" borderId="39" xfId="0" applyNumberFormat="1" applyFont="1" applyFill="1" applyBorder="1" applyAlignment="1">
      <alignment horizontal="center" vertical="center"/>
    </xf>
    <xf numFmtId="165" fontId="1" fillId="14" borderId="44" xfId="0" applyNumberFormat="1" applyFont="1" applyFill="1" applyBorder="1" applyAlignment="1">
      <alignment horizontal="center" vertical="center"/>
    </xf>
    <xf numFmtId="165" fontId="1" fillId="14" borderId="39" xfId="0" applyNumberFormat="1" applyFont="1" applyFill="1" applyBorder="1" applyAlignment="1">
      <alignment horizontal="center" vertical="center"/>
    </xf>
    <xf numFmtId="9" fontId="4" fillId="14" borderId="39" xfId="0" applyNumberFormat="1" applyFont="1" applyFill="1" applyBorder="1" applyAlignment="1">
      <alignment horizontal="center" vertical="center"/>
    </xf>
    <xf numFmtId="46" fontId="4" fillId="14" borderId="39" xfId="0" applyNumberFormat="1" applyFont="1" applyFill="1" applyBorder="1" applyAlignment="1">
      <alignment horizontal="center" vertical="center"/>
    </xf>
    <xf numFmtId="165" fontId="1" fillId="14" borderId="40" xfId="0" applyNumberFormat="1" applyFont="1" applyFill="1" applyBorder="1" applyAlignment="1">
      <alignment horizontal="center" vertical="center"/>
    </xf>
    <xf numFmtId="21" fontId="4" fillId="14" borderId="39" xfId="0" applyNumberFormat="1" applyFont="1" applyFill="1" applyBorder="1" applyAlignment="1">
      <alignment horizontal="center" vertical="center"/>
    </xf>
    <xf numFmtId="165" fontId="1" fillId="14" borderId="41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21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9" fontId="1" fillId="0" borderId="0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2" fillId="15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" fontId="2" fillId="7" borderId="27" xfId="0" applyNumberFormat="1" applyFont="1" applyFill="1" applyBorder="1" applyAlignment="1">
      <alignment horizontal="center" vertical="center"/>
    </xf>
    <xf numFmtId="1" fontId="2" fillId="7" borderId="29" xfId="0" applyNumberFormat="1" applyFont="1" applyFill="1" applyBorder="1" applyAlignment="1">
      <alignment horizontal="center" vertical="center"/>
    </xf>
    <xf numFmtId="9" fontId="2" fillId="7" borderId="27" xfId="0" applyNumberFormat="1" applyFont="1" applyFill="1" applyBorder="1" applyAlignment="1">
      <alignment horizontal="center" vertical="center"/>
    </xf>
    <xf numFmtId="9" fontId="2" fillId="7" borderId="27" xfId="1" applyFont="1" applyFill="1" applyBorder="1" applyAlignment="1">
      <alignment horizontal="center" vertical="center"/>
    </xf>
    <xf numFmtId="1" fontId="2" fillId="16" borderId="27" xfId="0" applyNumberFormat="1" applyFont="1" applyFill="1" applyBorder="1" applyAlignment="1">
      <alignment horizontal="center" vertical="center"/>
    </xf>
    <xf numFmtId="1" fontId="2" fillId="16" borderId="29" xfId="0" applyNumberFormat="1" applyFont="1" applyFill="1" applyBorder="1" applyAlignment="1">
      <alignment horizontal="center" vertical="center"/>
    </xf>
    <xf numFmtId="9" fontId="2" fillId="16" borderId="27" xfId="0" applyNumberFormat="1" applyFont="1" applyFill="1" applyBorder="1" applyAlignment="1">
      <alignment horizontal="center" vertical="center"/>
    </xf>
    <xf numFmtId="9" fontId="2" fillId="16" borderId="27" xfId="1" applyFont="1" applyFill="1" applyBorder="1" applyAlignment="1">
      <alignment horizontal="center" vertical="center"/>
    </xf>
    <xf numFmtId="1" fontId="3" fillId="12" borderId="39" xfId="0" applyNumberFormat="1" applyFont="1" applyFill="1" applyBorder="1" applyAlignment="1">
      <alignment horizontal="center" vertical="center"/>
    </xf>
    <xf numFmtId="1" fontId="3" fillId="12" borderId="40" xfId="0" applyNumberFormat="1" applyFont="1" applyFill="1" applyBorder="1" applyAlignment="1">
      <alignment horizontal="center" vertical="center"/>
    </xf>
    <xf numFmtId="9" fontId="3" fillId="12" borderId="39" xfId="0" applyNumberFormat="1" applyFont="1" applyFill="1" applyBorder="1" applyAlignment="1">
      <alignment horizontal="center" vertical="center"/>
    </xf>
    <xf numFmtId="9" fontId="3" fillId="12" borderId="39" xfId="1" applyFont="1" applyFill="1" applyBorder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9" fillId="17" borderId="1" xfId="0" applyFont="1" applyFill="1" applyBorder="1" applyAlignment="1">
      <alignment vertical="top"/>
    </xf>
    <xf numFmtId="0" fontId="2" fillId="17" borderId="0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0" fillId="17" borderId="0" xfId="0" applyFill="1" applyAlignment="1">
      <alignment horizontal="center"/>
    </xf>
    <xf numFmtId="0" fontId="4" fillId="17" borderId="33" xfId="0" applyFont="1" applyFill="1" applyBorder="1" applyAlignment="1">
      <alignment horizontal="center" vertical="center"/>
    </xf>
    <xf numFmtId="1" fontId="4" fillId="17" borderId="27" xfId="0" applyNumberFormat="1" applyFont="1" applyFill="1" applyBorder="1" applyAlignment="1">
      <alignment horizontal="center" vertical="center"/>
    </xf>
    <xf numFmtId="1" fontId="4" fillId="17" borderId="39" xfId="0" applyNumberFormat="1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1" fontId="1" fillId="18" borderId="24" xfId="0" applyNumberFormat="1" applyFont="1" applyFill="1" applyBorder="1" applyAlignment="1">
      <alignment horizontal="center" vertical="center"/>
    </xf>
    <xf numFmtId="0" fontId="4" fillId="17" borderId="0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1" fontId="2" fillId="18" borderId="27" xfId="0" applyNumberFormat="1" applyFont="1" applyFill="1" applyBorder="1" applyAlignment="1">
      <alignment horizontal="center" vertical="center"/>
    </xf>
    <xf numFmtId="1" fontId="3" fillId="17" borderId="39" xfId="0" applyNumberFormat="1" applyFont="1" applyFill="1" applyBorder="1" applyAlignment="1">
      <alignment horizontal="center" vertical="center"/>
    </xf>
    <xf numFmtId="0" fontId="1" fillId="17" borderId="0" xfId="0" applyFont="1" applyFill="1" applyBorder="1" applyAlignment="1">
      <alignment horizontal="center" vertical="center"/>
    </xf>
    <xf numFmtId="0" fontId="2" fillId="15" borderId="48" xfId="0" applyFont="1" applyFill="1" applyBorder="1" applyAlignment="1">
      <alignment horizontal="center" vertical="center"/>
    </xf>
    <xf numFmtId="2" fontId="2" fillId="16" borderId="27" xfId="0" applyNumberFormat="1" applyFont="1" applyFill="1" applyBorder="1" applyAlignment="1">
      <alignment horizontal="center" vertical="center"/>
    </xf>
    <xf numFmtId="1" fontId="2" fillId="16" borderId="42" xfId="0" applyNumberFormat="1" applyFont="1" applyFill="1" applyBorder="1" applyAlignment="1">
      <alignment horizontal="center" vertical="center"/>
    </xf>
    <xf numFmtId="9" fontId="2" fillId="16" borderId="24" xfId="0" applyNumberFormat="1" applyFont="1" applyFill="1" applyBorder="1" applyAlignment="1">
      <alignment horizontal="center" vertical="center"/>
    </xf>
    <xf numFmtId="46" fontId="2" fillId="16" borderId="27" xfId="0" applyNumberFormat="1" applyFont="1" applyFill="1" applyBorder="1" applyAlignment="1">
      <alignment horizontal="center" vertical="center"/>
    </xf>
    <xf numFmtId="1" fontId="2" fillId="16" borderId="30" xfId="0" applyNumberFormat="1" applyFont="1" applyFill="1" applyBorder="1" applyAlignment="1">
      <alignment horizontal="center" vertical="center"/>
    </xf>
    <xf numFmtId="1" fontId="2" fillId="16" borderId="48" xfId="0" applyNumberFormat="1" applyFont="1" applyFill="1" applyBorder="1" applyAlignment="1">
      <alignment horizontal="center" vertical="center"/>
    </xf>
    <xf numFmtId="1" fontId="2" fillId="16" borderId="24" xfId="0" applyNumberFormat="1" applyFont="1" applyFill="1" applyBorder="1" applyAlignment="1">
      <alignment horizontal="center" vertical="center"/>
    </xf>
    <xf numFmtId="1" fontId="2" fillId="18" borderId="24" xfId="0" applyNumberFormat="1" applyFont="1" applyFill="1" applyBorder="1" applyAlignment="1">
      <alignment horizontal="center" vertical="center"/>
    </xf>
    <xf numFmtId="1" fontId="2" fillId="16" borderId="25" xfId="0" applyNumberFormat="1" applyFont="1" applyFill="1" applyBorder="1" applyAlignment="1">
      <alignment horizontal="center" vertical="center"/>
    </xf>
    <xf numFmtId="9" fontId="2" fillId="16" borderId="24" xfId="1" applyFont="1" applyFill="1" applyBorder="1" applyAlignment="1">
      <alignment horizontal="center" vertical="center"/>
    </xf>
    <xf numFmtId="1" fontId="2" fillId="16" borderId="23" xfId="0" applyNumberFormat="1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2" fillId="15" borderId="24" xfId="0" applyFont="1" applyFill="1" applyBorder="1" applyAlignment="1">
      <alignment horizontal="center" vertical="center"/>
    </xf>
    <xf numFmtId="2" fontId="2" fillId="16" borderId="24" xfId="0" applyNumberFormat="1" applyFont="1" applyFill="1" applyBorder="1" applyAlignment="1">
      <alignment horizontal="center" vertical="center"/>
    </xf>
    <xf numFmtId="165" fontId="2" fillId="16" borderId="24" xfId="0" applyNumberFormat="1" applyFont="1" applyFill="1" applyBorder="1" applyAlignment="1">
      <alignment horizontal="center" vertical="center"/>
    </xf>
    <xf numFmtId="9" fontId="2" fillId="16" borderId="23" xfId="0" applyNumberFormat="1" applyFont="1" applyFill="1" applyBorder="1" applyAlignment="1">
      <alignment horizontal="center" vertical="center"/>
    </xf>
    <xf numFmtId="165" fontId="2" fillId="16" borderId="48" xfId="0" applyNumberFormat="1" applyFont="1" applyFill="1" applyBorder="1" applyAlignment="1">
      <alignment horizontal="center" vertical="center"/>
    </xf>
    <xf numFmtId="46" fontId="2" fillId="16" borderId="24" xfId="0" applyNumberFormat="1" applyFont="1" applyFill="1" applyBorder="1" applyAlignment="1">
      <alignment horizontal="center" vertical="center"/>
    </xf>
    <xf numFmtId="165" fontId="2" fillId="16" borderId="25" xfId="0" applyNumberFormat="1" applyFont="1" applyFill="1" applyBorder="1" applyAlignment="1">
      <alignment horizontal="center" vertical="center"/>
    </xf>
    <xf numFmtId="21" fontId="2" fillId="16" borderId="24" xfId="0" applyNumberFormat="1" applyFont="1" applyFill="1" applyBorder="1" applyAlignment="1">
      <alignment horizontal="center" vertical="center"/>
    </xf>
    <xf numFmtId="165" fontId="2" fillId="16" borderId="26" xfId="0" applyNumberFormat="1" applyFont="1" applyFill="1" applyBorder="1" applyAlignment="1">
      <alignment horizontal="center" vertical="center"/>
    </xf>
    <xf numFmtId="2" fontId="2" fillId="15" borderId="0" xfId="0" applyNumberFormat="1" applyFont="1" applyFill="1" applyBorder="1" applyAlignment="1">
      <alignment horizontal="center" vertical="center"/>
    </xf>
    <xf numFmtId="9" fontId="2" fillId="16" borderId="0" xfId="0" applyNumberFormat="1" applyFont="1" applyFill="1" applyBorder="1" applyAlignment="1">
      <alignment horizontal="center" vertical="center"/>
    </xf>
    <xf numFmtId="165" fontId="2" fillId="19" borderId="24" xfId="0" applyNumberFormat="1" applyFont="1" applyFill="1" applyBorder="1" applyAlignment="1">
      <alignment horizontal="center" vertical="center"/>
    </xf>
    <xf numFmtId="9" fontId="2" fillId="15" borderId="0" xfId="0" applyNumberFormat="1" applyFont="1" applyFill="1" applyBorder="1" applyAlignment="1">
      <alignment horizontal="center" vertical="center"/>
    </xf>
    <xf numFmtId="9" fontId="2" fillId="15" borderId="20" xfId="0" applyNumberFormat="1" applyFont="1" applyFill="1" applyBorder="1" applyAlignment="1">
      <alignment horizontal="center" vertical="center"/>
    </xf>
    <xf numFmtId="46" fontId="2" fillId="15" borderId="0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8" fillId="15" borderId="0" xfId="0" applyFont="1" applyFill="1" applyAlignment="1">
      <alignment horizontal="center" vertical="center"/>
    </xf>
    <xf numFmtId="0" fontId="8" fillId="17" borderId="0" xfId="0" applyFont="1" applyFill="1" applyAlignment="1">
      <alignment horizontal="center" vertical="center"/>
    </xf>
    <xf numFmtId="9" fontId="8" fillId="15" borderId="0" xfId="0" applyNumberFormat="1" applyFont="1" applyFill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2" fontId="2" fillId="15" borderId="27" xfId="0" applyNumberFormat="1" applyFont="1" applyFill="1" applyBorder="1" applyAlignment="1">
      <alignment horizontal="center" vertical="center"/>
    </xf>
    <xf numFmtId="0" fontId="2" fillId="15" borderId="29" xfId="0" applyFont="1" applyFill="1" applyBorder="1" applyAlignment="1">
      <alignment horizontal="center" vertical="center"/>
    </xf>
    <xf numFmtId="0" fontId="8" fillId="15" borderId="0" xfId="0" applyFont="1" applyFill="1" applyAlignment="1">
      <alignment horizontal="center"/>
    </xf>
    <xf numFmtId="0" fontId="8" fillId="17" borderId="0" xfId="0" applyFont="1" applyFill="1" applyAlignment="1">
      <alignment horizontal="center"/>
    </xf>
    <xf numFmtId="9" fontId="8" fillId="15" borderId="0" xfId="0" applyNumberFormat="1" applyFont="1" applyFill="1" applyAlignment="1">
      <alignment horizontal="center"/>
    </xf>
    <xf numFmtId="46" fontId="2" fillId="15" borderId="24" xfId="0" applyNumberFormat="1" applyFont="1" applyFill="1" applyBorder="1" applyAlignment="1">
      <alignment horizontal="center" vertical="center"/>
    </xf>
    <xf numFmtId="2" fontId="2" fillId="15" borderId="24" xfId="0" applyNumberFormat="1" applyFont="1" applyFill="1" applyBorder="1" applyAlignment="1">
      <alignment horizontal="center" vertical="center"/>
    </xf>
    <xf numFmtId="165" fontId="2" fillId="19" borderId="27" xfId="0" applyNumberFormat="1" applyFont="1" applyFill="1" applyBorder="1" applyAlignment="1">
      <alignment horizontal="center" vertical="center"/>
    </xf>
    <xf numFmtId="0" fontId="1" fillId="17" borderId="0" xfId="0" applyFont="1" applyFill="1" applyAlignment="1">
      <alignment horizontal="center" vertical="center" wrapText="1"/>
    </xf>
    <xf numFmtId="0" fontId="2" fillId="20" borderId="54" xfId="0" applyFont="1" applyFill="1" applyBorder="1" applyAlignment="1">
      <alignment horizontal="center" vertical="center"/>
    </xf>
    <xf numFmtId="0" fontId="2" fillId="20" borderId="55" xfId="0" applyFont="1" applyFill="1" applyBorder="1" applyAlignment="1">
      <alignment horizontal="center" vertical="center"/>
    </xf>
    <xf numFmtId="0" fontId="2" fillId="20" borderId="3" xfId="0" applyFont="1" applyFill="1" applyBorder="1" applyAlignment="1">
      <alignment horizontal="center" vertical="center"/>
    </xf>
    <xf numFmtId="0" fontId="2" fillId="20" borderId="5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horizontal="center" vertical="center"/>
    </xf>
    <xf numFmtId="0" fontId="2" fillId="20" borderId="31" xfId="0" applyFont="1" applyFill="1" applyBorder="1" applyAlignment="1">
      <alignment horizontal="center" vertical="center"/>
    </xf>
    <xf numFmtId="0" fontId="2" fillId="20" borderId="5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center" vertical="top"/>
    </xf>
    <xf numFmtId="0" fontId="2" fillId="20" borderId="20" xfId="0" applyFont="1" applyFill="1" applyBorder="1" applyAlignment="1">
      <alignment horizontal="center" vertical="center"/>
    </xf>
    <xf numFmtId="0" fontId="2" fillId="20" borderId="1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63"/>
  <sheetViews>
    <sheetView tabSelected="1" workbookViewId="0"/>
  </sheetViews>
  <sheetFormatPr defaultRowHeight="12" x14ac:dyDescent="0.25"/>
  <cols>
    <col min="1" max="1" width="9.7109375" style="87" bestFit="1" customWidth="1"/>
    <col min="2" max="2" width="6.85546875" style="46" bestFit="1" customWidth="1"/>
    <col min="3" max="3" width="7" style="46" bestFit="1" customWidth="1"/>
    <col min="4" max="4" width="7.5703125" style="27" bestFit="1" customWidth="1"/>
    <col min="5" max="5" width="7.42578125" style="27" bestFit="1" customWidth="1"/>
    <col min="6" max="6" width="7" style="27" bestFit="1" customWidth="1"/>
    <col min="7" max="7" width="8.28515625" style="27" bestFit="1" customWidth="1"/>
    <col min="8" max="8" width="8.28515625" style="87" bestFit="1" customWidth="1"/>
    <col min="9" max="9" width="8.85546875" style="220" bestFit="1" customWidth="1"/>
    <col min="10" max="10" width="6.85546875" style="46" bestFit="1" customWidth="1"/>
    <col min="11" max="11" width="7.28515625" style="46" customWidth="1"/>
    <col min="12" max="12" width="9.140625" style="216" bestFit="1" customWidth="1"/>
    <col min="13" max="13" width="8" style="216" bestFit="1" customWidth="1"/>
    <col min="14" max="14" width="7.5703125" style="27" bestFit="1" customWidth="1"/>
    <col min="15" max="15" width="9.42578125" style="27" bestFit="1" customWidth="1"/>
    <col min="16" max="16" width="7.5703125" style="27" bestFit="1" customWidth="1"/>
    <col min="17" max="18" width="8" style="57" bestFit="1" customWidth="1"/>
    <col min="19" max="19" width="8.42578125" style="57" bestFit="1" customWidth="1"/>
    <col min="20" max="20" width="8.28515625" style="46" customWidth="1"/>
    <col min="21" max="21" width="9" style="46" customWidth="1"/>
    <col min="22" max="22" width="8.5703125" style="46" customWidth="1"/>
    <col min="23" max="23" width="8" style="46" bestFit="1" customWidth="1"/>
    <col min="24" max="24" width="4.28515625" style="46" customWidth="1"/>
    <col min="25" max="25" width="4.85546875" style="46" customWidth="1"/>
    <col min="26" max="26" width="5.42578125" style="87" customWidth="1"/>
    <col min="27" max="28" width="7.42578125" style="221" bestFit="1" customWidth="1"/>
    <col min="29" max="29" width="7.42578125" style="222" bestFit="1" customWidth="1"/>
    <col min="30" max="33" width="7.42578125" style="221" bestFit="1" customWidth="1"/>
    <col min="34" max="34" width="6.5703125" style="241" bestFit="1" customWidth="1"/>
    <col min="35" max="35" width="8.42578125" style="27" bestFit="1" customWidth="1"/>
    <col min="36" max="36" width="6.5703125" style="89" bestFit="1" customWidth="1"/>
    <col min="37" max="37" width="8.7109375" style="46" bestFit="1" customWidth="1"/>
    <col min="38" max="38" width="7.140625" style="89" bestFit="1" customWidth="1"/>
    <col min="39" max="39" width="7.140625" style="46" bestFit="1" customWidth="1"/>
    <col min="40" max="40" width="7.42578125" style="89" customWidth="1"/>
    <col min="41" max="41" width="8.28515625" style="218" customWidth="1"/>
    <col min="42" max="42" width="7.42578125" style="89" customWidth="1"/>
    <col min="43" max="43" width="8.28515625" style="218" customWidth="1"/>
    <col min="44" max="44" width="7.42578125" style="89" bestFit="1" customWidth="1"/>
    <col min="45" max="45" width="7.140625" style="27" bestFit="1" customWidth="1"/>
    <col min="46" max="46" width="5.5703125" style="27" bestFit="1" customWidth="1"/>
    <col min="47" max="47" width="9.7109375" style="90" bestFit="1" customWidth="1"/>
    <col min="48" max="67" width="9.140625" style="24"/>
    <col min="68" max="69" width="9.140625" style="25"/>
    <col min="70" max="73" width="9.140625" style="26"/>
    <col min="74" max="16384" width="9.140625" style="27"/>
  </cols>
  <sheetData>
    <row r="1" spans="1:73" ht="80.099999999999994" customHeight="1" thickBot="1" x14ac:dyDescent="0.3">
      <c r="A1" s="228" t="s">
        <v>74</v>
      </c>
      <c r="H1" s="46"/>
      <c r="Z1" s="46"/>
      <c r="AH1" s="298" t="s">
        <v>73</v>
      </c>
      <c r="AJ1" s="46"/>
      <c r="AL1" s="46"/>
      <c r="AN1" s="46"/>
      <c r="AP1" s="46"/>
      <c r="AR1" s="46"/>
      <c r="AU1" s="46"/>
    </row>
    <row r="2" spans="1:73" s="5" customFormat="1" ht="17.25" customHeight="1" thickTop="1" thickBo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42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315"/>
      <c r="AU2" s="315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4"/>
      <c r="BQ2" s="4"/>
    </row>
    <row r="3" spans="1:73" ht="16.7" customHeight="1" thickTop="1" x14ac:dyDescent="0.25">
      <c r="A3" s="316" t="s">
        <v>1</v>
      </c>
      <c r="B3" s="6" t="s">
        <v>2</v>
      </c>
      <c r="C3" s="7" t="s">
        <v>3</v>
      </c>
      <c r="D3" s="7" t="s">
        <v>4</v>
      </c>
      <c r="E3" s="7" t="s">
        <v>72</v>
      </c>
      <c r="F3" s="7" t="s">
        <v>6</v>
      </c>
      <c r="G3" s="7" t="s">
        <v>6</v>
      </c>
      <c r="H3" s="8" t="s">
        <v>7</v>
      </c>
      <c r="I3" s="9" t="s">
        <v>6</v>
      </c>
      <c r="J3" s="10" t="s">
        <v>7</v>
      </c>
      <c r="K3" s="6" t="s">
        <v>7</v>
      </c>
      <c r="L3" s="11" t="s">
        <v>7</v>
      </c>
      <c r="M3" s="12" t="s">
        <v>7</v>
      </c>
      <c r="N3" s="13" t="s">
        <v>8</v>
      </c>
      <c r="O3" s="13" t="s">
        <v>8</v>
      </c>
      <c r="P3" s="13" t="s">
        <v>7</v>
      </c>
      <c r="Q3" s="14" t="s">
        <v>9</v>
      </c>
      <c r="R3" s="14" t="s">
        <v>10</v>
      </c>
      <c r="S3" s="14" t="s">
        <v>11</v>
      </c>
      <c r="T3" s="303" t="s">
        <v>12</v>
      </c>
      <c r="U3" s="304"/>
      <c r="V3" s="303" t="s">
        <v>13</v>
      </c>
      <c r="W3" s="304"/>
      <c r="X3" s="303" t="s">
        <v>14</v>
      </c>
      <c r="Y3" s="305"/>
      <c r="Z3" s="15" t="s">
        <v>15</v>
      </c>
      <c r="AA3" s="16" t="s">
        <v>16</v>
      </c>
      <c r="AB3" s="17" t="s">
        <v>17</v>
      </c>
      <c r="AC3" s="18" t="s">
        <v>17</v>
      </c>
      <c r="AD3" s="17" t="s">
        <v>17</v>
      </c>
      <c r="AE3" s="17" t="s">
        <v>18</v>
      </c>
      <c r="AF3" s="17" t="s">
        <v>19</v>
      </c>
      <c r="AG3" s="17" t="s">
        <v>20</v>
      </c>
      <c r="AH3" s="243" t="s">
        <v>17</v>
      </c>
      <c r="AI3" s="17" t="s">
        <v>21</v>
      </c>
      <c r="AJ3" s="19" t="s">
        <v>22</v>
      </c>
      <c r="AK3" s="20" t="s">
        <v>23</v>
      </c>
      <c r="AL3" s="21" t="s">
        <v>17</v>
      </c>
      <c r="AM3" s="17" t="s">
        <v>7</v>
      </c>
      <c r="AN3" s="306" t="s">
        <v>24</v>
      </c>
      <c r="AO3" s="22" t="s">
        <v>25</v>
      </c>
      <c r="AP3" s="306" t="s">
        <v>26</v>
      </c>
      <c r="AQ3" s="22" t="s">
        <v>25</v>
      </c>
      <c r="AR3" s="21" t="s">
        <v>27</v>
      </c>
      <c r="AS3" s="17" t="s">
        <v>27</v>
      </c>
      <c r="AT3" s="23" t="s">
        <v>27</v>
      </c>
      <c r="AU3" s="311" t="s">
        <v>1</v>
      </c>
    </row>
    <row r="4" spans="1:73" s="44" customFormat="1" ht="13.5" customHeight="1" thickBot="1" x14ac:dyDescent="0.3">
      <c r="A4" s="317"/>
      <c r="B4" s="28" t="s">
        <v>71</v>
      </c>
      <c r="C4" s="29" t="s">
        <v>6</v>
      </c>
      <c r="D4" s="29" t="s">
        <v>6</v>
      </c>
      <c r="E4" s="29" t="s">
        <v>6</v>
      </c>
      <c r="F4" s="29" t="s">
        <v>28</v>
      </c>
      <c r="G4" s="29" t="s">
        <v>29</v>
      </c>
      <c r="H4" s="30" t="s">
        <v>29</v>
      </c>
      <c r="I4" s="31" t="s">
        <v>30</v>
      </c>
      <c r="J4" s="30" t="s">
        <v>31</v>
      </c>
      <c r="K4" s="28" t="s">
        <v>32</v>
      </c>
      <c r="L4" s="28" t="s">
        <v>33</v>
      </c>
      <c r="M4" s="32" t="s">
        <v>34</v>
      </c>
      <c r="N4" s="33" t="s">
        <v>35</v>
      </c>
      <c r="O4" s="33" t="s">
        <v>36</v>
      </c>
      <c r="P4" s="33" t="s">
        <v>35</v>
      </c>
      <c r="Q4" s="34" t="s">
        <v>34</v>
      </c>
      <c r="R4" s="34" t="s">
        <v>37</v>
      </c>
      <c r="S4" s="34" t="s">
        <v>37</v>
      </c>
      <c r="T4" s="35" t="s">
        <v>8</v>
      </c>
      <c r="U4" s="34" t="s">
        <v>34</v>
      </c>
      <c r="V4" s="35" t="s">
        <v>8</v>
      </c>
      <c r="W4" s="34" t="s">
        <v>34</v>
      </c>
      <c r="X4" s="35" t="s">
        <v>38</v>
      </c>
      <c r="Y4" s="33" t="s">
        <v>28</v>
      </c>
      <c r="Z4" s="36" t="s">
        <v>39</v>
      </c>
      <c r="AA4" s="37" t="s">
        <v>40</v>
      </c>
      <c r="AB4" s="38" t="s">
        <v>41</v>
      </c>
      <c r="AC4" s="39" t="s">
        <v>42</v>
      </c>
      <c r="AD4" s="38" t="s">
        <v>43</v>
      </c>
      <c r="AE4" s="38" t="s">
        <v>44</v>
      </c>
      <c r="AF4" s="38" t="s">
        <v>44</v>
      </c>
      <c r="AG4" s="38"/>
      <c r="AH4" s="244" t="s">
        <v>22</v>
      </c>
      <c r="AI4" s="38" t="s">
        <v>45</v>
      </c>
      <c r="AJ4" s="40" t="s">
        <v>46</v>
      </c>
      <c r="AK4" s="38" t="s">
        <v>46</v>
      </c>
      <c r="AL4" s="40" t="s">
        <v>47</v>
      </c>
      <c r="AM4" s="38" t="s">
        <v>47</v>
      </c>
      <c r="AN4" s="308"/>
      <c r="AO4" s="41" t="s">
        <v>48</v>
      </c>
      <c r="AP4" s="308"/>
      <c r="AQ4" s="41" t="s">
        <v>49</v>
      </c>
      <c r="AR4" s="40" t="s">
        <v>50</v>
      </c>
      <c r="AS4" s="38" t="s">
        <v>51</v>
      </c>
      <c r="AT4" s="42" t="s">
        <v>52</v>
      </c>
      <c r="AU4" s="312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5"/>
      <c r="BQ4" s="25"/>
      <c r="BR4" s="43"/>
      <c r="BS4" s="43"/>
      <c r="BT4" s="43"/>
      <c r="BU4" s="43"/>
    </row>
    <row r="5" spans="1:73" ht="15.75" thickTop="1" x14ac:dyDescent="0.25">
      <c r="A5" s="45" t="s">
        <v>60</v>
      </c>
      <c r="B5" s="46">
        <v>14</v>
      </c>
      <c r="C5" s="47"/>
      <c r="D5" s="47"/>
      <c r="E5" s="48">
        <v>1</v>
      </c>
      <c r="F5" s="49">
        <f t="shared" ref="F5:F16" si="0">+C5+D5+E5</f>
        <v>1</v>
      </c>
      <c r="G5" s="50">
        <f t="shared" ref="G5:G16" si="1">+(40-F5)</f>
        <v>39</v>
      </c>
      <c r="H5" s="51">
        <f t="shared" ref="H5:H16" si="2">+G5/40</f>
        <v>0.97499999999999998</v>
      </c>
      <c r="I5" s="52">
        <v>41.47</v>
      </c>
      <c r="J5" s="51">
        <f t="shared" ref="J5:J16" si="3">IF(I5&lt;&gt;"0", (+I5/G5), "0")</f>
        <v>1.0633333333333332</v>
      </c>
      <c r="K5" s="53">
        <v>0.70689999999999997</v>
      </c>
      <c r="L5" s="54">
        <v>0.27250000000000002</v>
      </c>
      <c r="M5" s="55">
        <v>1.6400000000000001E-2</v>
      </c>
      <c r="N5" s="27">
        <v>10</v>
      </c>
      <c r="O5" s="27">
        <v>10</v>
      </c>
      <c r="P5" s="56">
        <f t="shared" ref="P5:P16" si="4">IF(O5&lt;&gt;0,(+N5/O5),"")</f>
        <v>1</v>
      </c>
      <c r="Q5" s="57">
        <v>2.2337962962962967E-3</v>
      </c>
      <c r="R5" s="57">
        <v>5.7870370370370378E-4</v>
      </c>
      <c r="S5" s="57">
        <v>1.4930555555555556E-3</v>
      </c>
      <c r="T5" s="58">
        <v>1</v>
      </c>
      <c r="U5" s="57">
        <v>2.3148148148148146E-4</v>
      </c>
      <c r="V5" s="58">
        <v>16</v>
      </c>
      <c r="W5" s="57">
        <v>1.0879629629629629E-3</v>
      </c>
      <c r="X5" s="58">
        <v>1</v>
      </c>
      <c r="Y5" s="46">
        <v>2</v>
      </c>
      <c r="Z5" s="59">
        <f>SUM(N5,T5,V5)</f>
        <v>27</v>
      </c>
      <c r="AA5" s="60">
        <v>15</v>
      </c>
      <c r="AB5" s="60">
        <v>0</v>
      </c>
      <c r="AC5" s="60">
        <v>12</v>
      </c>
      <c r="AD5" s="60">
        <v>26</v>
      </c>
      <c r="AE5" s="60">
        <v>22</v>
      </c>
      <c r="AF5" s="60">
        <v>10</v>
      </c>
      <c r="AG5" s="60">
        <v>0</v>
      </c>
      <c r="AH5" s="245">
        <v>8</v>
      </c>
      <c r="AI5" s="60">
        <v>0</v>
      </c>
      <c r="AJ5" s="60">
        <v>6</v>
      </c>
      <c r="AK5" s="61">
        <v>0.75</v>
      </c>
      <c r="AL5" s="60">
        <v>0</v>
      </c>
      <c r="AM5" s="61">
        <v>0</v>
      </c>
      <c r="AN5" s="60">
        <v>7</v>
      </c>
      <c r="AO5" s="61">
        <v>0.87</v>
      </c>
      <c r="AP5" s="60">
        <v>7</v>
      </c>
      <c r="AQ5" s="61">
        <v>1</v>
      </c>
      <c r="AR5" s="60">
        <v>1</v>
      </c>
      <c r="AS5" s="60">
        <v>0</v>
      </c>
      <c r="AT5" s="60">
        <v>0</v>
      </c>
      <c r="AU5" s="45" t="s">
        <v>60</v>
      </c>
    </row>
    <row r="6" spans="1:73" s="63" customFormat="1" ht="15" x14ac:dyDescent="0.25">
      <c r="A6" s="62" t="s">
        <v>61</v>
      </c>
      <c r="B6" s="63">
        <v>14</v>
      </c>
      <c r="C6" s="64">
        <v>4</v>
      </c>
      <c r="D6" s="64"/>
      <c r="E6" s="64">
        <v>1</v>
      </c>
      <c r="F6" s="65">
        <f>+C6+D6+E6</f>
        <v>5</v>
      </c>
      <c r="G6" s="65">
        <f t="shared" si="1"/>
        <v>35</v>
      </c>
      <c r="H6" s="66">
        <f>+G6/40</f>
        <v>0.875</v>
      </c>
      <c r="I6" s="67">
        <v>38.06</v>
      </c>
      <c r="J6" s="66">
        <f t="shared" si="3"/>
        <v>1.0874285714285714</v>
      </c>
      <c r="K6" s="68">
        <v>0.69989999999999997</v>
      </c>
      <c r="L6" s="68">
        <v>0.27639999999999998</v>
      </c>
      <c r="M6" s="69">
        <v>1.9599999999999999E-2</v>
      </c>
      <c r="N6" s="63">
        <v>9</v>
      </c>
      <c r="O6" s="63">
        <v>9</v>
      </c>
      <c r="P6" s="66">
        <f>IF(O6&lt;&gt;0,(+N6/O6),"")</f>
        <v>1</v>
      </c>
      <c r="Q6" s="70">
        <v>3.3217592592592591E-3</v>
      </c>
      <c r="R6" s="70">
        <v>2.199074074074074E-4</v>
      </c>
      <c r="S6" s="70">
        <v>9.0277777777777784E-4</v>
      </c>
      <c r="T6" s="71">
        <v>4</v>
      </c>
      <c r="U6" s="70">
        <v>5.1273148148148146E-3</v>
      </c>
      <c r="V6" s="71">
        <v>17</v>
      </c>
      <c r="W6" s="70">
        <v>2.1527777777777778E-3</v>
      </c>
      <c r="X6" s="71">
        <v>2</v>
      </c>
      <c r="Y6" s="63">
        <v>3</v>
      </c>
      <c r="Z6" s="72">
        <f>SUM(N6,T6,V6)</f>
        <v>30</v>
      </c>
      <c r="AA6" s="60">
        <v>12</v>
      </c>
      <c r="AB6" s="60">
        <v>3</v>
      </c>
      <c r="AC6" s="60">
        <v>4</v>
      </c>
      <c r="AD6" s="60">
        <v>26</v>
      </c>
      <c r="AE6" s="60">
        <v>37</v>
      </c>
      <c r="AF6" s="60">
        <v>11</v>
      </c>
      <c r="AG6" s="60">
        <v>0</v>
      </c>
      <c r="AH6" s="245">
        <v>13</v>
      </c>
      <c r="AI6" s="60">
        <v>1</v>
      </c>
      <c r="AJ6" s="60">
        <v>9</v>
      </c>
      <c r="AK6" s="61">
        <v>0.69</v>
      </c>
      <c r="AL6" s="60">
        <v>2</v>
      </c>
      <c r="AM6" s="61">
        <v>0.14000000000000001</v>
      </c>
      <c r="AN6" s="60">
        <v>7</v>
      </c>
      <c r="AO6" s="61">
        <v>0.53</v>
      </c>
      <c r="AP6" s="60">
        <v>7</v>
      </c>
      <c r="AQ6" s="61">
        <v>1</v>
      </c>
      <c r="AR6" s="60">
        <v>3</v>
      </c>
      <c r="AS6" s="60">
        <v>0</v>
      </c>
      <c r="AT6" s="60">
        <v>0</v>
      </c>
      <c r="AU6" s="62" t="s">
        <v>61</v>
      </c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73"/>
      <c r="BQ6" s="73"/>
      <c r="BR6" s="74"/>
      <c r="BS6" s="74"/>
      <c r="BT6" s="74"/>
      <c r="BU6" s="74"/>
    </row>
    <row r="7" spans="1:73" s="63" customFormat="1" ht="15" x14ac:dyDescent="0.25">
      <c r="A7" s="62" t="s">
        <v>62</v>
      </c>
      <c r="B7" s="46">
        <v>14</v>
      </c>
      <c r="C7" s="64"/>
      <c r="D7" s="64"/>
      <c r="E7" s="48">
        <v>1</v>
      </c>
      <c r="F7" s="65">
        <f>+C7+D7+E7</f>
        <v>1</v>
      </c>
      <c r="G7" s="65">
        <f t="shared" si="1"/>
        <v>39</v>
      </c>
      <c r="H7" s="66">
        <f>+G7/40</f>
        <v>0.97499999999999998</v>
      </c>
      <c r="I7" s="67">
        <v>43.51</v>
      </c>
      <c r="J7" s="66">
        <f>IF(I7&lt;&gt;"0", (+I7/G7), "0")</f>
        <v>1.1156410256410256</v>
      </c>
      <c r="K7" s="68">
        <v>0.74909999999999999</v>
      </c>
      <c r="L7" s="68">
        <v>0.22639999999999999</v>
      </c>
      <c r="M7" s="69">
        <v>2.1100000000000001E-2</v>
      </c>
      <c r="N7" s="63">
        <v>8</v>
      </c>
      <c r="O7" s="63">
        <v>8</v>
      </c>
      <c r="P7" s="66">
        <f>IF(O7&lt;&gt;0,(+N7/O7),"")</f>
        <v>1</v>
      </c>
      <c r="Q7" s="70">
        <v>4.3055555555555555E-3</v>
      </c>
      <c r="R7" s="70">
        <v>1.8518518518518518E-4</v>
      </c>
      <c r="S7" s="70">
        <v>8.6805555555555551E-4</v>
      </c>
      <c r="T7" s="71">
        <v>0</v>
      </c>
      <c r="U7" s="70">
        <v>0</v>
      </c>
      <c r="V7" s="71">
        <v>21</v>
      </c>
      <c r="W7" s="70">
        <v>1.7824074074074072E-3</v>
      </c>
      <c r="X7" s="71">
        <v>1</v>
      </c>
      <c r="Y7" s="63">
        <v>2</v>
      </c>
      <c r="Z7" s="72">
        <f>SUM(N7,T7,V7)</f>
        <v>29</v>
      </c>
      <c r="AA7" s="60">
        <v>16</v>
      </c>
      <c r="AB7" s="60">
        <v>3</v>
      </c>
      <c r="AC7" s="60">
        <v>4</v>
      </c>
      <c r="AD7" s="60">
        <v>40</v>
      </c>
      <c r="AE7" s="60">
        <v>45</v>
      </c>
      <c r="AF7" s="60">
        <v>9</v>
      </c>
      <c r="AG7" s="60">
        <v>1</v>
      </c>
      <c r="AH7" s="245">
        <v>23</v>
      </c>
      <c r="AI7" s="60">
        <v>1</v>
      </c>
      <c r="AJ7" s="60">
        <v>17</v>
      </c>
      <c r="AK7" s="61">
        <v>0.73</v>
      </c>
      <c r="AL7" s="60">
        <v>0</v>
      </c>
      <c r="AM7" s="61">
        <v>0</v>
      </c>
      <c r="AN7" s="60">
        <v>16</v>
      </c>
      <c r="AO7" s="61">
        <v>0.69</v>
      </c>
      <c r="AP7" s="60">
        <v>15</v>
      </c>
      <c r="AQ7" s="61">
        <v>0.93</v>
      </c>
      <c r="AR7" s="60">
        <v>3</v>
      </c>
      <c r="AS7" s="60">
        <v>0</v>
      </c>
      <c r="AT7" s="60">
        <v>0</v>
      </c>
      <c r="AU7" s="62" t="s">
        <v>62</v>
      </c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73"/>
      <c r="BQ7" s="73"/>
      <c r="BR7" s="74"/>
      <c r="BS7" s="74"/>
      <c r="BT7" s="74"/>
      <c r="BU7" s="74"/>
    </row>
    <row r="8" spans="1:73" s="63" customFormat="1" ht="15" x14ac:dyDescent="0.25">
      <c r="A8" s="62" t="s">
        <v>63</v>
      </c>
      <c r="B8" s="63">
        <v>14</v>
      </c>
      <c r="C8" s="64"/>
      <c r="D8" s="64"/>
      <c r="E8" s="64">
        <v>1</v>
      </c>
      <c r="F8" s="65">
        <f t="shared" si="0"/>
        <v>1</v>
      </c>
      <c r="G8" s="65">
        <f t="shared" si="1"/>
        <v>39</v>
      </c>
      <c r="H8" s="66">
        <f t="shared" si="2"/>
        <v>0.97499999999999998</v>
      </c>
      <c r="I8" s="67">
        <v>39.1</v>
      </c>
      <c r="J8" s="66">
        <f t="shared" si="3"/>
        <v>1.0025641025641026</v>
      </c>
      <c r="K8" s="68">
        <v>0.7177</v>
      </c>
      <c r="L8" s="68">
        <v>0.26979999999999998</v>
      </c>
      <c r="M8" s="69">
        <v>8.3999999999999995E-3</v>
      </c>
      <c r="N8" s="63">
        <v>9</v>
      </c>
      <c r="O8" s="63">
        <v>9</v>
      </c>
      <c r="P8" s="66">
        <f t="shared" si="4"/>
        <v>1</v>
      </c>
      <c r="Q8" s="70">
        <v>1.4930555555555556E-3</v>
      </c>
      <c r="R8" s="70">
        <v>1.1574074074074073E-5</v>
      </c>
      <c r="S8" s="70">
        <v>1.0416666666666667E-4</v>
      </c>
      <c r="T8" s="71">
        <v>7</v>
      </c>
      <c r="U8" s="70">
        <v>3.7152777777777774E-3</v>
      </c>
      <c r="V8" s="71">
        <v>13</v>
      </c>
      <c r="W8" s="70">
        <v>3.1134259259259257E-3</v>
      </c>
      <c r="X8" s="71">
        <v>1</v>
      </c>
      <c r="Y8" s="63">
        <v>1</v>
      </c>
      <c r="Z8" s="72">
        <f t="shared" ref="Z8:Z16" si="5">SUM(N8,T8,V8)</f>
        <v>29</v>
      </c>
      <c r="AA8" s="60">
        <v>5</v>
      </c>
      <c r="AB8" s="60">
        <v>1</v>
      </c>
      <c r="AC8" s="60">
        <v>3</v>
      </c>
      <c r="AD8" s="60">
        <v>28</v>
      </c>
      <c r="AE8" s="60">
        <v>43</v>
      </c>
      <c r="AF8" s="60">
        <v>10</v>
      </c>
      <c r="AG8" s="60">
        <v>0</v>
      </c>
      <c r="AH8" s="245">
        <v>12</v>
      </c>
      <c r="AI8" s="60">
        <v>1</v>
      </c>
      <c r="AJ8" s="60">
        <v>8</v>
      </c>
      <c r="AK8" s="61">
        <v>0.66</v>
      </c>
      <c r="AL8" s="60">
        <v>0</v>
      </c>
      <c r="AM8" s="61">
        <v>0</v>
      </c>
      <c r="AN8" s="60">
        <v>9</v>
      </c>
      <c r="AO8" s="61">
        <v>0.75</v>
      </c>
      <c r="AP8" s="60">
        <v>9</v>
      </c>
      <c r="AQ8" s="61">
        <v>1</v>
      </c>
      <c r="AR8" s="60">
        <v>0</v>
      </c>
      <c r="AS8" s="60">
        <v>0</v>
      </c>
      <c r="AT8" s="60">
        <v>1</v>
      </c>
      <c r="AU8" s="62" t="s">
        <v>63</v>
      </c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73"/>
      <c r="BQ8" s="73"/>
      <c r="BR8" s="74"/>
      <c r="BS8" s="74"/>
      <c r="BT8" s="74"/>
      <c r="BU8" s="74"/>
    </row>
    <row r="9" spans="1:73" s="63" customFormat="1" ht="15" x14ac:dyDescent="0.25">
      <c r="A9" s="62" t="s">
        <v>64</v>
      </c>
      <c r="B9" s="46">
        <v>14</v>
      </c>
      <c r="C9" s="64">
        <v>4</v>
      </c>
      <c r="D9" s="64"/>
      <c r="E9" s="48">
        <v>1</v>
      </c>
      <c r="F9" s="65">
        <f t="shared" si="0"/>
        <v>5</v>
      </c>
      <c r="G9" s="65">
        <f t="shared" si="1"/>
        <v>35</v>
      </c>
      <c r="H9" s="66">
        <f t="shared" si="2"/>
        <v>0.875</v>
      </c>
      <c r="I9" s="67">
        <v>40.04</v>
      </c>
      <c r="J9" s="66">
        <f t="shared" si="3"/>
        <v>1.1439999999999999</v>
      </c>
      <c r="K9" s="68">
        <v>0.59050000000000002</v>
      </c>
      <c r="L9" s="68">
        <v>0.36680000000000001</v>
      </c>
      <c r="M9" s="69">
        <v>3.7400000000000003E-2</v>
      </c>
      <c r="N9" s="63">
        <v>13</v>
      </c>
      <c r="O9" s="63">
        <v>13</v>
      </c>
      <c r="P9" s="66">
        <f t="shared" si="4"/>
        <v>1</v>
      </c>
      <c r="Q9" s="70">
        <v>4.6064814814814814E-3</v>
      </c>
      <c r="R9" s="70">
        <v>1.0416666666666667E-4</v>
      </c>
      <c r="S9" s="70">
        <v>4.8611111111111104E-4</v>
      </c>
      <c r="T9" s="71">
        <v>8</v>
      </c>
      <c r="U9" s="70">
        <v>6.8634259259259256E-3</v>
      </c>
      <c r="V9" s="71">
        <v>17</v>
      </c>
      <c r="W9" s="70">
        <v>4.4212962962962956E-3</v>
      </c>
      <c r="X9" s="71">
        <v>5</v>
      </c>
      <c r="Y9" s="63">
        <v>4</v>
      </c>
      <c r="Z9" s="72">
        <f t="shared" si="5"/>
        <v>38</v>
      </c>
      <c r="AA9" s="60">
        <v>14</v>
      </c>
      <c r="AB9" s="60">
        <v>2</v>
      </c>
      <c r="AC9" s="60">
        <v>5</v>
      </c>
      <c r="AD9" s="60">
        <v>46</v>
      </c>
      <c r="AE9" s="60">
        <v>50</v>
      </c>
      <c r="AF9" s="60">
        <v>6</v>
      </c>
      <c r="AG9" s="60">
        <v>2</v>
      </c>
      <c r="AH9" s="245">
        <v>23</v>
      </c>
      <c r="AI9" s="60">
        <v>1</v>
      </c>
      <c r="AJ9" s="60">
        <v>15</v>
      </c>
      <c r="AK9" s="61">
        <v>0.65</v>
      </c>
      <c r="AL9" s="60">
        <v>0</v>
      </c>
      <c r="AM9" s="61">
        <v>0</v>
      </c>
      <c r="AN9" s="60">
        <v>20</v>
      </c>
      <c r="AO9" s="61">
        <v>0.86</v>
      </c>
      <c r="AP9" s="60">
        <v>17</v>
      </c>
      <c r="AQ9" s="61">
        <v>0.85</v>
      </c>
      <c r="AR9" s="60">
        <v>2</v>
      </c>
      <c r="AS9" s="60">
        <v>0</v>
      </c>
      <c r="AT9" s="60">
        <v>0</v>
      </c>
      <c r="AU9" s="62" t="s">
        <v>64</v>
      </c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73"/>
      <c r="BQ9" s="73"/>
      <c r="BR9" s="74"/>
      <c r="BS9" s="74"/>
      <c r="BT9" s="74"/>
      <c r="BU9" s="74"/>
    </row>
    <row r="10" spans="1:73" s="63" customFormat="1" ht="15" x14ac:dyDescent="0.25">
      <c r="A10" s="75" t="s">
        <v>65</v>
      </c>
      <c r="B10" s="63">
        <v>14</v>
      </c>
      <c r="C10" s="64"/>
      <c r="D10" s="64"/>
      <c r="E10" s="64">
        <v>1</v>
      </c>
      <c r="F10" s="65">
        <f t="shared" si="0"/>
        <v>1</v>
      </c>
      <c r="G10" s="65">
        <f t="shared" si="1"/>
        <v>39</v>
      </c>
      <c r="H10" s="66">
        <f t="shared" si="2"/>
        <v>0.97499999999999998</v>
      </c>
      <c r="I10" s="67"/>
      <c r="J10" s="66">
        <f t="shared" si="3"/>
        <v>0</v>
      </c>
      <c r="K10" s="68"/>
      <c r="L10" s="68"/>
      <c r="M10" s="69"/>
      <c r="P10" s="66" t="str">
        <f t="shared" si="4"/>
        <v/>
      </c>
      <c r="Q10" s="70"/>
      <c r="R10" s="70"/>
      <c r="S10" s="70"/>
      <c r="T10" s="71"/>
      <c r="U10" s="70"/>
      <c r="V10" s="71"/>
      <c r="W10" s="70"/>
      <c r="X10" s="71"/>
      <c r="Z10" s="72">
        <f t="shared" si="5"/>
        <v>0</v>
      </c>
      <c r="AA10" s="60">
        <v>0</v>
      </c>
      <c r="AB10" s="60">
        <v>0</v>
      </c>
      <c r="AC10" s="60">
        <v>61</v>
      </c>
      <c r="AD10" s="60">
        <v>1</v>
      </c>
      <c r="AE10" s="60">
        <v>0</v>
      </c>
      <c r="AF10" s="60">
        <v>1</v>
      </c>
      <c r="AG10" s="60">
        <v>0</v>
      </c>
      <c r="AH10" s="245">
        <v>0</v>
      </c>
      <c r="AI10" s="60">
        <v>0</v>
      </c>
      <c r="AJ10" s="60">
        <v>0</v>
      </c>
      <c r="AK10" s="61">
        <v>0</v>
      </c>
      <c r="AL10" s="60">
        <v>0</v>
      </c>
      <c r="AM10" s="61">
        <v>0</v>
      </c>
      <c r="AN10" s="60">
        <v>0</v>
      </c>
      <c r="AO10" s="61">
        <v>0</v>
      </c>
      <c r="AP10" s="60">
        <v>0</v>
      </c>
      <c r="AQ10" s="61">
        <v>0</v>
      </c>
      <c r="AR10" s="60">
        <v>0</v>
      </c>
      <c r="AS10" s="60">
        <v>0</v>
      </c>
      <c r="AT10" s="60">
        <v>0</v>
      </c>
      <c r="AU10" s="75" t="s">
        <v>65</v>
      </c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73"/>
      <c r="BQ10" s="73"/>
      <c r="BR10" s="74"/>
      <c r="BS10" s="74"/>
      <c r="BT10" s="74"/>
      <c r="BU10" s="74"/>
    </row>
    <row r="11" spans="1:73" s="63" customFormat="1" ht="15" x14ac:dyDescent="0.25">
      <c r="A11" s="62" t="s">
        <v>66</v>
      </c>
      <c r="B11" s="46">
        <v>14</v>
      </c>
      <c r="C11" s="64"/>
      <c r="D11" s="64"/>
      <c r="E11" s="48">
        <v>1</v>
      </c>
      <c r="F11" s="65">
        <f t="shared" si="0"/>
        <v>1</v>
      </c>
      <c r="G11" s="65">
        <f t="shared" si="1"/>
        <v>39</v>
      </c>
      <c r="H11" s="66">
        <f t="shared" si="2"/>
        <v>0.97499999999999998</v>
      </c>
      <c r="I11" s="67">
        <v>42.34</v>
      </c>
      <c r="J11" s="66">
        <f t="shared" si="3"/>
        <v>1.0856410256410258</v>
      </c>
      <c r="K11" s="68">
        <v>0.65859999999999996</v>
      </c>
      <c r="L11" s="68">
        <v>0.27560000000000001</v>
      </c>
      <c r="M11" s="69">
        <v>5.8900000000000001E-2</v>
      </c>
      <c r="N11" s="63">
        <v>16</v>
      </c>
      <c r="O11" s="63">
        <v>18</v>
      </c>
      <c r="P11" s="66">
        <f t="shared" si="4"/>
        <v>0.88888888888888884</v>
      </c>
      <c r="Q11" s="70">
        <v>5.7060185185185191E-3</v>
      </c>
      <c r="R11" s="70">
        <v>8.564814814814815E-4</v>
      </c>
      <c r="S11" s="70">
        <v>4.4560185185185189E-3</v>
      </c>
      <c r="T11" s="71">
        <v>7</v>
      </c>
      <c r="U11" s="70">
        <v>1.1111111111111111E-3</v>
      </c>
      <c r="V11" s="71">
        <v>21</v>
      </c>
      <c r="W11" s="70">
        <v>9.9537037037037042E-4</v>
      </c>
      <c r="X11" s="71">
        <v>1</v>
      </c>
      <c r="Y11" s="63">
        <v>5</v>
      </c>
      <c r="Z11" s="72">
        <f t="shared" si="5"/>
        <v>44</v>
      </c>
      <c r="AA11" s="60">
        <v>10</v>
      </c>
      <c r="AB11" s="60">
        <v>4</v>
      </c>
      <c r="AC11" s="60">
        <v>49</v>
      </c>
      <c r="AD11" s="60">
        <v>53</v>
      </c>
      <c r="AE11" s="60">
        <v>69</v>
      </c>
      <c r="AF11" s="60">
        <v>16</v>
      </c>
      <c r="AG11" s="60">
        <v>2</v>
      </c>
      <c r="AH11" s="245">
        <v>25</v>
      </c>
      <c r="AI11" s="60">
        <v>3</v>
      </c>
      <c r="AJ11" s="60">
        <v>11</v>
      </c>
      <c r="AK11" s="61">
        <v>0.44</v>
      </c>
      <c r="AL11" s="60">
        <v>0</v>
      </c>
      <c r="AM11" s="61">
        <v>0</v>
      </c>
      <c r="AN11" s="60">
        <v>18</v>
      </c>
      <c r="AO11" s="61">
        <v>0.72</v>
      </c>
      <c r="AP11" s="60">
        <v>13</v>
      </c>
      <c r="AQ11" s="61">
        <v>0.72</v>
      </c>
      <c r="AR11" s="60">
        <v>1</v>
      </c>
      <c r="AS11" s="60">
        <v>0</v>
      </c>
      <c r="AT11" s="60">
        <v>0</v>
      </c>
      <c r="AU11" s="62" t="s">
        <v>66</v>
      </c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73"/>
      <c r="BQ11" s="73"/>
      <c r="BR11" s="74"/>
      <c r="BS11" s="74"/>
      <c r="BT11" s="74"/>
      <c r="BU11" s="74"/>
    </row>
    <row r="12" spans="1:73" s="63" customFormat="1" ht="15" x14ac:dyDescent="0.25">
      <c r="A12" s="62" t="s">
        <v>67</v>
      </c>
      <c r="B12" s="63">
        <v>14</v>
      </c>
      <c r="C12" s="64">
        <v>8</v>
      </c>
      <c r="D12" s="64"/>
      <c r="E12" s="64">
        <v>1</v>
      </c>
      <c r="F12" s="65">
        <f t="shared" si="0"/>
        <v>9</v>
      </c>
      <c r="G12" s="65">
        <f t="shared" si="1"/>
        <v>31</v>
      </c>
      <c r="H12" s="66">
        <f t="shared" si="2"/>
        <v>0.77500000000000002</v>
      </c>
      <c r="I12" s="67">
        <v>36.299999999999997</v>
      </c>
      <c r="J12" s="66">
        <f t="shared" si="3"/>
        <v>1.1709677419354838</v>
      </c>
      <c r="K12" s="68">
        <v>0.74939999999999996</v>
      </c>
      <c r="L12" s="68">
        <v>0.22689999999999999</v>
      </c>
      <c r="M12" s="69">
        <v>1.7299999999999999E-2</v>
      </c>
      <c r="N12" s="63">
        <v>13</v>
      </c>
      <c r="O12" s="63">
        <v>13</v>
      </c>
      <c r="P12" s="66">
        <f t="shared" si="4"/>
        <v>1</v>
      </c>
      <c r="Q12" s="70">
        <v>1.8402777777777777E-3</v>
      </c>
      <c r="R12" s="70">
        <v>1.6203703703703703E-4</v>
      </c>
      <c r="S12" s="70">
        <v>1.3194444444444443E-3</v>
      </c>
      <c r="T12" s="71">
        <v>4</v>
      </c>
      <c r="U12" s="70">
        <v>3.9583333333333337E-3</v>
      </c>
      <c r="V12" s="71">
        <v>9</v>
      </c>
      <c r="W12" s="70">
        <v>1.0995370370370371E-3</v>
      </c>
      <c r="X12" s="71">
        <v>3</v>
      </c>
      <c r="Y12" s="63">
        <v>5</v>
      </c>
      <c r="Z12" s="72">
        <f t="shared" si="5"/>
        <v>26</v>
      </c>
      <c r="AA12" s="60">
        <v>4</v>
      </c>
      <c r="AB12" s="60">
        <v>0</v>
      </c>
      <c r="AC12" s="60">
        <v>24</v>
      </c>
      <c r="AD12" s="60">
        <v>20</v>
      </c>
      <c r="AE12" s="60">
        <v>28</v>
      </c>
      <c r="AF12" s="60">
        <v>6</v>
      </c>
      <c r="AG12" s="60">
        <v>1</v>
      </c>
      <c r="AH12" s="245">
        <v>6</v>
      </c>
      <c r="AI12" s="60">
        <v>1</v>
      </c>
      <c r="AJ12" s="60">
        <v>2</v>
      </c>
      <c r="AK12" s="61">
        <v>0.33</v>
      </c>
      <c r="AL12" s="60">
        <v>0</v>
      </c>
      <c r="AM12" s="61">
        <v>0</v>
      </c>
      <c r="AN12" s="60">
        <v>4</v>
      </c>
      <c r="AO12" s="61">
        <v>0.66</v>
      </c>
      <c r="AP12" s="60">
        <v>4</v>
      </c>
      <c r="AQ12" s="61">
        <v>1</v>
      </c>
      <c r="AR12" s="60">
        <v>15</v>
      </c>
      <c r="AS12" s="60">
        <v>0</v>
      </c>
      <c r="AT12" s="60">
        <v>2</v>
      </c>
      <c r="AU12" s="62" t="s">
        <v>67</v>
      </c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73"/>
      <c r="BQ12" s="73"/>
      <c r="BR12" s="74"/>
      <c r="BS12" s="74"/>
      <c r="BT12" s="74"/>
      <c r="BU12" s="74"/>
    </row>
    <row r="13" spans="1:73" s="63" customFormat="1" ht="15" x14ac:dyDescent="0.25">
      <c r="A13" s="62" t="s">
        <v>68</v>
      </c>
      <c r="B13" s="46">
        <v>14</v>
      </c>
      <c r="C13" s="64"/>
      <c r="D13" s="64"/>
      <c r="E13" s="48">
        <v>1</v>
      </c>
      <c r="F13" s="65">
        <f t="shared" si="0"/>
        <v>1</v>
      </c>
      <c r="G13" s="65">
        <f t="shared" si="1"/>
        <v>39</v>
      </c>
      <c r="H13" s="66">
        <f t="shared" si="2"/>
        <v>0.97499999999999998</v>
      </c>
      <c r="I13" s="67">
        <v>42.32</v>
      </c>
      <c r="J13" s="66">
        <f t="shared" si="3"/>
        <v>1.0851282051282052</v>
      </c>
      <c r="K13" s="68">
        <v>0.75639999999999996</v>
      </c>
      <c r="L13" s="68">
        <v>0.21479999999999999</v>
      </c>
      <c r="M13" s="69">
        <v>2.1299999999999999E-2</v>
      </c>
      <c r="N13" s="63">
        <v>18</v>
      </c>
      <c r="O13" s="63">
        <v>18</v>
      </c>
      <c r="P13" s="66">
        <f t="shared" si="4"/>
        <v>1</v>
      </c>
      <c r="Q13" s="70">
        <v>1.8287037037037037E-3</v>
      </c>
      <c r="R13" s="70">
        <v>2.5462962962962961E-4</v>
      </c>
      <c r="S13" s="70">
        <v>1.8055555555555557E-3</v>
      </c>
      <c r="T13" s="71">
        <v>1</v>
      </c>
      <c r="U13" s="70">
        <v>4.6296296296296293E-4</v>
      </c>
      <c r="V13" s="71">
        <v>12</v>
      </c>
      <c r="W13" s="70">
        <v>1.2384259259259258E-3</v>
      </c>
      <c r="X13" s="71">
        <v>0</v>
      </c>
      <c r="Y13" s="63">
        <v>3</v>
      </c>
      <c r="Z13" s="72">
        <f t="shared" si="5"/>
        <v>31</v>
      </c>
      <c r="AA13" s="60">
        <v>18</v>
      </c>
      <c r="AB13" s="60">
        <v>4</v>
      </c>
      <c r="AC13" s="60">
        <v>7</v>
      </c>
      <c r="AD13" s="60">
        <v>33</v>
      </c>
      <c r="AE13" s="60">
        <v>35</v>
      </c>
      <c r="AF13" s="60">
        <v>13</v>
      </c>
      <c r="AG13" s="60">
        <v>0</v>
      </c>
      <c r="AH13" s="245">
        <v>23</v>
      </c>
      <c r="AI13" s="60">
        <v>0</v>
      </c>
      <c r="AJ13" s="60">
        <v>11</v>
      </c>
      <c r="AK13" s="61">
        <v>0.47</v>
      </c>
      <c r="AL13" s="60">
        <v>0</v>
      </c>
      <c r="AM13" s="61">
        <v>0</v>
      </c>
      <c r="AN13" s="60">
        <v>14</v>
      </c>
      <c r="AO13" s="61">
        <v>0.6</v>
      </c>
      <c r="AP13" s="60">
        <v>14</v>
      </c>
      <c r="AQ13" s="61">
        <v>1</v>
      </c>
      <c r="AR13" s="60">
        <v>0</v>
      </c>
      <c r="AS13" s="60">
        <v>0</v>
      </c>
      <c r="AT13" s="60">
        <v>0</v>
      </c>
      <c r="AU13" s="62" t="s">
        <v>68</v>
      </c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73"/>
      <c r="BQ13" s="73"/>
      <c r="BR13" s="74"/>
      <c r="BS13" s="74"/>
      <c r="BT13" s="74"/>
      <c r="BU13" s="74"/>
    </row>
    <row r="14" spans="1:73" s="63" customFormat="1" ht="15" x14ac:dyDescent="0.25">
      <c r="A14" s="62" t="s">
        <v>69</v>
      </c>
      <c r="B14" s="63">
        <v>14</v>
      </c>
      <c r="C14" s="64"/>
      <c r="D14" s="64"/>
      <c r="E14" s="64">
        <v>1</v>
      </c>
      <c r="F14" s="65">
        <f t="shared" si="0"/>
        <v>1</v>
      </c>
      <c r="G14" s="65">
        <f t="shared" si="1"/>
        <v>39</v>
      </c>
      <c r="H14" s="66">
        <f t="shared" si="2"/>
        <v>0.97499999999999998</v>
      </c>
      <c r="I14" s="67">
        <v>42.47</v>
      </c>
      <c r="J14" s="66">
        <f t="shared" si="3"/>
        <v>1.088974358974359</v>
      </c>
      <c r="K14" s="68">
        <v>0.72729999999999995</v>
      </c>
      <c r="L14" s="68">
        <v>0.23230000000000001</v>
      </c>
      <c r="M14" s="69">
        <v>3.4799999999999998E-2</v>
      </c>
      <c r="N14" s="63">
        <v>13</v>
      </c>
      <c r="O14" s="63">
        <v>13</v>
      </c>
      <c r="P14" s="66">
        <f t="shared" si="4"/>
        <v>1</v>
      </c>
      <c r="Q14" s="70">
        <v>4.3055555555555555E-3</v>
      </c>
      <c r="R14" s="70">
        <v>4.8611111111111104E-4</v>
      </c>
      <c r="S14" s="70">
        <v>1.1342592592592591E-3</v>
      </c>
      <c r="T14" s="71">
        <v>8</v>
      </c>
      <c r="U14" s="70">
        <v>1.6666666666666668E-3</v>
      </c>
      <c r="V14" s="71">
        <v>26</v>
      </c>
      <c r="W14" s="70">
        <v>1.7013888888888892E-3</v>
      </c>
      <c r="X14" s="71">
        <v>1</v>
      </c>
      <c r="Y14" s="63">
        <v>5</v>
      </c>
      <c r="Z14" s="72">
        <f t="shared" si="5"/>
        <v>47</v>
      </c>
      <c r="AA14" s="60">
        <v>19</v>
      </c>
      <c r="AB14" s="60">
        <v>5</v>
      </c>
      <c r="AC14" s="60">
        <v>3</v>
      </c>
      <c r="AD14" s="60">
        <v>46</v>
      </c>
      <c r="AE14" s="60">
        <v>78</v>
      </c>
      <c r="AF14" s="60">
        <v>12</v>
      </c>
      <c r="AG14" s="60">
        <v>0</v>
      </c>
      <c r="AH14" s="245">
        <v>24</v>
      </c>
      <c r="AI14" s="60">
        <v>0</v>
      </c>
      <c r="AJ14" s="60">
        <v>20</v>
      </c>
      <c r="AK14" s="61">
        <v>0.83</v>
      </c>
      <c r="AL14" s="60">
        <v>0</v>
      </c>
      <c r="AM14" s="61">
        <v>0</v>
      </c>
      <c r="AN14" s="60">
        <v>14</v>
      </c>
      <c r="AO14" s="61">
        <v>0.57999999999999996</v>
      </c>
      <c r="AP14" s="60">
        <v>13</v>
      </c>
      <c r="AQ14" s="61">
        <v>0.92</v>
      </c>
      <c r="AR14" s="60">
        <v>0</v>
      </c>
      <c r="AS14" s="60">
        <v>0</v>
      </c>
      <c r="AT14" s="60">
        <v>0</v>
      </c>
      <c r="AU14" s="62" t="s">
        <v>69</v>
      </c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73"/>
      <c r="BQ14" s="73"/>
      <c r="BR14" s="74"/>
      <c r="BS14" s="74"/>
      <c r="BT14" s="74"/>
      <c r="BU14" s="74"/>
    </row>
    <row r="15" spans="1:73" s="81" customFormat="1" ht="15" x14ac:dyDescent="0.25">
      <c r="A15" s="62" t="s">
        <v>70</v>
      </c>
      <c r="B15" s="46">
        <v>14</v>
      </c>
      <c r="C15" s="76"/>
      <c r="D15" s="76"/>
      <c r="E15" s="48">
        <v>1</v>
      </c>
      <c r="F15" s="77">
        <f>+C15+D15+E15</f>
        <v>1</v>
      </c>
      <c r="G15" s="65">
        <f t="shared" si="1"/>
        <v>39</v>
      </c>
      <c r="H15" s="78">
        <f>+G15/40</f>
        <v>0.97499999999999998</v>
      </c>
      <c r="I15" s="67">
        <v>37.47</v>
      </c>
      <c r="J15" s="66">
        <f>IF(I15&lt;&gt;"0", (+I15/G15), "0")</f>
        <v>0.96076923076923071</v>
      </c>
      <c r="K15" s="79">
        <v>0.69899999999999995</v>
      </c>
      <c r="L15" s="79">
        <v>0.28370000000000001</v>
      </c>
      <c r="M15" s="80">
        <v>1.34E-2</v>
      </c>
      <c r="N15" s="81">
        <v>8</v>
      </c>
      <c r="O15" s="81">
        <v>9</v>
      </c>
      <c r="P15" s="78">
        <f>IF(O15&lt;&gt;0,(+N15/O15),"")</f>
        <v>0.88888888888888884</v>
      </c>
      <c r="Q15" s="82">
        <v>2.4189814814814816E-3</v>
      </c>
      <c r="R15" s="82">
        <v>1.6203703703703703E-4</v>
      </c>
      <c r="S15" s="82">
        <v>6.3657407407407402E-4</v>
      </c>
      <c r="T15" s="83">
        <v>4</v>
      </c>
      <c r="U15" s="82">
        <v>6.4814814814814813E-4</v>
      </c>
      <c r="V15" s="83">
        <v>20</v>
      </c>
      <c r="W15" s="82">
        <v>3.4490740740740745E-3</v>
      </c>
      <c r="X15" s="83">
        <v>3</v>
      </c>
      <c r="Y15" s="81">
        <v>0</v>
      </c>
      <c r="Z15" s="84">
        <f>SUM(N15,T15,V15)</f>
        <v>32</v>
      </c>
      <c r="AA15" s="60">
        <v>17</v>
      </c>
      <c r="AB15" s="60">
        <v>0</v>
      </c>
      <c r="AC15" s="60">
        <v>13</v>
      </c>
      <c r="AD15" s="60">
        <v>24</v>
      </c>
      <c r="AE15" s="60">
        <v>35</v>
      </c>
      <c r="AF15" s="60">
        <v>5</v>
      </c>
      <c r="AG15" s="60">
        <v>0</v>
      </c>
      <c r="AH15" s="245">
        <v>12</v>
      </c>
      <c r="AI15" s="60">
        <v>6</v>
      </c>
      <c r="AJ15" s="60">
        <v>5</v>
      </c>
      <c r="AK15" s="61">
        <v>0.41</v>
      </c>
      <c r="AL15" s="60">
        <v>0</v>
      </c>
      <c r="AM15" s="61">
        <v>0</v>
      </c>
      <c r="AN15" s="60">
        <v>9</v>
      </c>
      <c r="AO15" s="61">
        <v>0.75</v>
      </c>
      <c r="AP15" s="60">
        <v>7</v>
      </c>
      <c r="AQ15" s="61">
        <v>0.77</v>
      </c>
      <c r="AR15" s="60">
        <v>6</v>
      </c>
      <c r="AS15" s="60">
        <v>0</v>
      </c>
      <c r="AT15" s="60">
        <v>0</v>
      </c>
      <c r="AU15" s="62" t="s">
        <v>70</v>
      </c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6"/>
      <c r="BQ15" s="86"/>
      <c r="BR15" s="85"/>
      <c r="BS15" s="85"/>
      <c r="BT15" s="85"/>
      <c r="BU15" s="85"/>
    </row>
    <row r="16" spans="1:73" s="289" customFormat="1" ht="15" x14ac:dyDescent="0.25">
      <c r="A16" s="223" t="s">
        <v>53</v>
      </c>
      <c r="B16" s="269">
        <v>14</v>
      </c>
      <c r="C16" s="290">
        <v>8</v>
      </c>
      <c r="D16" s="279"/>
      <c r="E16" s="296">
        <v>1</v>
      </c>
      <c r="F16" s="258">
        <f t="shared" si="0"/>
        <v>9</v>
      </c>
      <c r="G16" s="271">
        <f t="shared" si="1"/>
        <v>31</v>
      </c>
      <c r="H16" s="280">
        <f t="shared" si="2"/>
        <v>0.77500000000000002</v>
      </c>
      <c r="I16" s="297">
        <v>34.229999999999997</v>
      </c>
      <c r="J16" s="280">
        <f t="shared" si="3"/>
        <v>1.1041935483870966</v>
      </c>
      <c r="K16" s="282">
        <v>0.59470000000000001</v>
      </c>
      <c r="L16" s="282">
        <v>0.36470000000000002</v>
      </c>
      <c r="M16" s="283">
        <v>3.73E-2</v>
      </c>
      <c r="N16" s="269">
        <v>7</v>
      </c>
      <c r="O16" s="269">
        <v>8</v>
      </c>
      <c r="P16" s="280">
        <f t="shared" si="4"/>
        <v>0.875</v>
      </c>
      <c r="Q16" s="284">
        <v>7.5810185185185182E-3</v>
      </c>
      <c r="R16" s="284">
        <v>5.7870370370370366E-5</v>
      </c>
      <c r="S16" s="284">
        <v>3.5879629629629635E-4</v>
      </c>
      <c r="T16" s="291">
        <v>23</v>
      </c>
      <c r="U16" s="284">
        <v>1.2962962962962963E-3</v>
      </c>
      <c r="V16" s="285">
        <v>108</v>
      </c>
      <c r="W16" s="284">
        <v>2.7199074074074074E-3</v>
      </c>
      <c r="X16" s="285">
        <v>2</v>
      </c>
      <c r="Y16" s="269">
        <v>1</v>
      </c>
      <c r="Z16" s="262">
        <f t="shared" si="5"/>
        <v>138</v>
      </c>
      <c r="AA16" s="292">
        <v>47</v>
      </c>
      <c r="AB16" s="292">
        <v>10</v>
      </c>
      <c r="AC16" s="292">
        <v>23</v>
      </c>
      <c r="AD16" s="292">
        <v>63</v>
      </c>
      <c r="AE16" s="292">
        <v>55</v>
      </c>
      <c r="AF16" s="292">
        <v>30</v>
      </c>
      <c r="AG16" s="292">
        <v>5</v>
      </c>
      <c r="AH16" s="293">
        <v>41</v>
      </c>
      <c r="AI16" s="292">
        <v>0</v>
      </c>
      <c r="AJ16" s="292">
        <v>27</v>
      </c>
      <c r="AK16" s="294">
        <v>0.65</v>
      </c>
      <c r="AL16" s="292">
        <v>0</v>
      </c>
      <c r="AM16" s="294">
        <v>0</v>
      </c>
      <c r="AN16" s="292">
        <v>33</v>
      </c>
      <c r="AO16" s="294">
        <v>0.8</v>
      </c>
      <c r="AP16" s="292">
        <v>30</v>
      </c>
      <c r="AQ16" s="294">
        <v>0.9</v>
      </c>
      <c r="AR16" s="292">
        <v>1</v>
      </c>
      <c r="AS16" s="292">
        <v>0</v>
      </c>
      <c r="AT16" s="292">
        <v>2</v>
      </c>
      <c r="AU16" s="223" t="s">
        <v>53</v>
      </c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</row>
    <row r="17" spans="1:73" s="111" customFormat="1" x14ac:dyDescent="0.25">
      <c r="A17" s="91" t="s">
        <v>54</v>
      </c>
      <c r="B17" s="309"/>
      <c r="C17" s="92">
        <f>SUM(C5:C16)</f>
        <v>24</v>
      </c>
      <c r="D17" s="92">
        <f>SUM(D5:D16)</f>
        <v>0</v>
      </c>
      <c r="E17" s="92">
        <f>SUM(E5:E16)</f>
        <v>12</v>
      </c>
      <c r="F17" s="92">
        <f>SUM(F5:F16)</f>
        <v>36</v>
      </c>
      <c r="G17" s="92">
        <f>SUM(G5:G16)</f>
        <v>444</v>
      </c>
      <c r="H17" s="93">
        <f>AVERAGE(H5:H16)</f>
        <v>0.92499999999999993</v>
      </c>
      <c r="I17" s="94">
        <f>SUM(I5:I16)</f>
        <v>437.31000000000006</v>
      </c>
      <c r="J17" s="93">
        <f>AVERAGE(J5:J16)</f>
        <v>0.99238676198353604</v>
      </c>
      <c r="K17" s="93"/>
      <c r="L17" s="93"/>
      <c r="M17" s="95"/>
      <c r="N17" s="96">
        <f>SUM(N5:N16)</f>
        <v>124</v>
      </c>
      <c r="O17" s="96">
        <f>SUM(O5:O16)</f>
        <v>128</v>
      </c>
      <c r="P17" s="97"/>
      <c r="Q17" s="98"/>
      <c r="R17" s="98"/>
      <c r="S17" s="98"/>
      <c r="T17" s="99">
        <f>SUM(T5:T16)</f>
        <v>67</v>
      </c>
      <c r="U17" s="98"/>
      <c r="V17" s="99">
        <f>SUM(V5:V16)</f>
        <v>280</v>
      </c>
      <c r="W17" s="98"/>
      <c r="X17" s="99">
        <f t="shared" ref="X17:AJ17" si="6">SUM(X5:X16)</f>
        <v>20</v>
      </c>
      <c r="Y17" s="96">
        <f t="shared" si="6"/>
        <v>31</v>
      </c>
      <c r="Z17" s="100">
        <f t="shared" si="6"/>
        <v>471</v>
      </c>
      <c r="AA17" s="101">
        <f t="shared" si="6"/>
        <v>177</v>
      </c>
      <c r="AB17" s="102">
        <f t="shared" si="6"/>
        <v>32</v>
      </c>
      <c r="AC17" s="103">
        <f t="shared" si="6"/>
        <v>208</v>
      </c>
      <c r="AD17" s="102">
        <f t="shared" si="6"/>
        <v>406</v>
      </c>
      <c r="AE17" s="102">
        <f t="shared" si="6"/>
        <v>497</v>
      </c>
      <c r="AF17" s="102">
        <f t="shared" si="6"/>
        <v>129</v>
      </c>
      <c r="AG17" s="102">
        <f t="shared" si="6"/>
        <v>11</v>
      </c>
      <c r="AH17" s="246">
        <f t="shared" si="6"/>
        <v>210</v>
      </c>
      <c r="AI17" s="102">
        <f t="shared" si="6"/>
        <v>14</v>
      </c>
      <c r="AJ17" s="104">
        <f t="shared" si="6"/>
        <v>131</v>
      </c>
      <c r="AK17" s="105"/>
      <c r="AL17" s="104">
        <f>SUM(AL5:AL16)</f>
        <v>2</v>
      </c>
      <c r="AM17" s="105"/>
      <c r="AN17" s="104">
        <f>SUM(AN5:AN16)</f>
        <v>151</v>
      </c>
      <c r="AO17" s="106"/>
      <c r="AP17" s="104">
        <f>SUM(AP5:AP16)</f>
        <v>136</v>
      </c>
      <c r="AQ17" s="106"/>
      <c r="AR17" s="104">
        <f>SUM(AR5:AR16)</f>
        <v>32</v>
      </c>
      <c r="AS17" s="102">
        <f>SUM(AS5:AS16)</f>
        <v>0</v>
      </c>
      <c r="AT17" s="102">
        <f>SUM(AT5:AT16)</f>
        <v>5</v>
      </c>
      <c r="AU17" s="107" t="s">
        <v>54</v>
      </c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9"/>
      <c r="BQ17" s="109"/>
      <c r="BR17" s="110"/>
      <c r="BS17" s="110"/>
      <c r="BT17" s="110"/>
      <c r="BU17" s="110"/>
    </row>
    <row r="18" spans="1:73" s="130" customFormat="1" ht="13.5" customHeight="1" thickBot="1" x14ac:dyDescent="0.3">
      <c r="A18" s="112" t="s">
        <v>55</v>
      </c>
      <c r="B18" s="310"/>
      <c r="C18" s="113">
        <f>AVERAGE(C5:C16)</f>
        <v>6</v>
      </c>
      <c r="D18" s="113" t="e">
        <f>AVERAGE(D5:D16)</f>
        <v>#DIV/0!</v>
      </c>
      <c r="E18" s="113">
        <f>AVERAGE(E5:E16)</f>
        <v>1</v>
      </c>
      <c r="F18" s="113">
        <f>AVERAGE(F5:F16)</f>
        <v>3</v>
      </c>
      <c r="G18" s="113">
        <f>AVERAGE(G5:G16)</f>
        <v>37</v>
      </c>
      <c r="H18" s="114"/>
      <c r="I18" s="115">
        <f>AVERAGE(I5:I16)</f>
        <v>39.755454545454548</v>
      </c>
      <c r="J18" s="114"/>
      <c r="K18" s="114">
        <f>AVERAGE(K8:K17)</f>
        <v>0.68669999999999987</v>
      </c>
      <c r="L18" s="114">
        <f>AVERAGE(L8:L17)</f>
        <v>0.27932499999999999</v>
      </c>
      <c r="M18" s="116">
        <f>AVERAGE(M8:M17)</f>
        <v>2.8599999999999997E-2</v>
      </c>
      <c r="N18" s="117">
        <f>AVERAGE(N5:N16)</f>
        <v>11.272727272727273</v>
      </c>
      <c r="O18" s="117">
        <f>AVERAGE(O5:O16)</f>
        <v>11.636363636363637</v>
      </c>
      <c r="P18" s="118">
        <f>+N18/O18</f>
        <v>0.96875</v>
      </c>
      <c r="Q18" s="119">
        <f t="shared" ref="Q18:AT18" si="7">AVERAGE(Q5:Q16)</f>
        <v>3.6037457912457913E-3</v>
      </c>
      <c r="R18" s="119">
        <f t="shared" si="7"/>
        <v>2.7988215488215486E-4</v>
      </c>
      <c r="S18" s="119">
        <f t="shared" si="7"/>
        <v>1.2331649831649832E-3</v>
      </c>
      <c r="T18" s="120">
        <f t="shared" si="7"/>
        <v>6.0909090909090908</v>
      </c>
      <c r="U18" s="119">
        <f t="shared" si="7"/>
        <v>2.2800925925925927E-3</v>
      </c>
      <c r="V18" s="120">
        <f t="shared" si="7"/>
        <v>25.454545454545453</v>
      </c>
      <c r="W18" s="119">
        <f t="shared" si="7"/>
        <v>2.1601430976430974E-3</v>
      </c>
      <c r="X18" s="120">
        <f t="shared" si="7"/>
        <v>1.8181818181818181</v>
      </c>
      <c r="Y18" s="117">
        <f t="shared" si="7"/>
        <v>2.8181818181818183</v>
      </c>
      <c r="Z18" s="121">
        <f t="shared" si="7"/>
        <v>39.25</v>
      </c>
      <c r="AA18" s="122">
        <f t="shared" si="7"/>
        <v>14.75</v>
      </c>
      <c r="AB18" s="123">
        <f t="shared" si="7"/>
        <v>2.6666666666666665</v>
      </c>
      <c r="AC18" s="123">
        <f t="shared" si="7"/>
        <v>17.333333333333332</v>
      </c>
      <c r="AD18" s="123">
        <f t="shared" si="7"/>
        <v>33.833333333333336</v>
      </c>
      <c r="AE18" s="123">
        <f t="shared" si="7"/>
        <v>41.416666666666664</v>
      </c>
      <c r="AF18" s="123">
        <f t="shared" si="7"/>
        <v>10.75</v>
      </c>
      <c r="AG18" s="123">
        <f t="shared" si="7"/>
        <v>0.91666666666666663</v>
      </c>
      <c r="AH18" s="247">
        <f t="shared" si="7"/>
        <v>17.5</v>
      </c>
      <c r="AI18" s="123">
        <f t="shared" si="7"/>
        <v>1.1666666666666667</v>
      </c>
      <c r="AJ18" s="124">
        <f t="shared" si="7"/>
        <v>10.916666666666666</v>
      </c>
      <c r="AK18" s="125">
        <f t="shared" si="7"/>
        <v>0.5508333333333334</v>
      </c>
      <c r="AL18" s="124">
        <f t="shared" si="7"/>
        <v>0.16666666666666666</v>
      </c>
      <c r="AM18" s="126">
        <f t="shared" si="7"/>
        <v>1.1666666666666667E-2</v>
      </c>
      <c r="AN18" s="124">
        <f t="shared" si="7"/>
        <v>12.583333333333334</v>
      </c>
      <c r="AO18" s="127">
        <f t="shared" si="7"/>
        <v>0.65083333333333326</v>
      </c>
      <c r="AP18" s="124">
        <f>AVERAGE(AP5:AP16)</f>
        <v>11.333333333333334</v>
      </c>
      <c r="AQ18" s="127">
        <f>AVERAGE(AQ5:AQ16)</f>
        <v>0.84083333333333332</v>
      </c>
      <c r="AR18" s="124">
        <f t="shared" si="7"/>
        <v>2.6666666666666665</v>
      </c>
      <c r="AS18" s="123">
        <f t="shared" si="7"/>
        <v>0</v>
      </c>
      <c r="AT18" s="123">
        <f t="shared" si="7"/>
        <v>0.41666666666666669</v>
      </c>
      <c r="AU18" s="128" t="s">
        <v>55</v>
      </c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9"/>
      <c r="BQ18" s="109"/>
      <c r="BR18" s="129"/>
      <c r="BS18" s="129"/>
      <c r="BT18" s="129"/>
      <c r="BU18" s="129"/>
    </row>
    <row r="19" spans="1:73" ht="15.75" thickTop="1" x14ac:dyDescent="0.25">
      <c r="A19" s="45" t="s">
        <v>60</v>
      </c>
      <c r="B19" s="46">
        <v>15</v>
      </c>
      <c r="C19" s="47">
        <v>16</v>
      </c>
      <c r="D19" s="88">
        <v>16</v>
      </c>
      <c r="E19" s="48">
        <v>1</v>
      </c>
      <c r="F19" s="49">
        <f t="shared" ref="F19:F30" si="8">+C19+D19+E19</f>
        <v>33</v>
      </c>
      <c r="G19" s="49">
        <f t="shared" ref="G19:G30" si="9">+(40-F19)</f>
        <v>7</v>
      </c>
      <c r="H19" s="51">
        <f t="shared" ref="H19:H30" si="10">+G19/40</f>
        <v>0.17499999999999999</v>
      </c>
      <c r="I19" s="52">
        <v>24.09</v>
      </c>
      <c r="J19" s="51">
        <f t="shared" ref="J19:J30" si="11">+I19/G19</f>
        <v>3.4414285714285713</v>
      </c>
      <c r="K19" s="53">
        <v>0.25</v>
      </c>
      <c r="L19" s="54">
        <v>0.74790000000000001</v>
      </c>
      <c r="M19" s="55">
        <v>1.2999999999999999E-3</v>
      </c>
      <c r="N19" s="27">
        <v>1</v>
      </c>
      <c r="O19" s="27">
        <v>1</v>
      </c>
      <c r="P19" s="56">
        <f t="shared" ref="P19:P30" si="12">IF(O19&lt;&gt;0,(+N19/O19),"")</f>
        <v>1</v>
      </c>
      <c r="Q19" s="70">
        <v>1.3078703703703705E-3</v>
      </c>
      <c r="R19" s="70">
        <v>4.6296296296296294E-5</v>
      </c>
      <c r="S19" s="70">
        <v>4.6296296296296294E-5</v>
      </c>
      <c r="T19" s="131">
        <v>0</v>
      </c>
      <c r="U19" s="57">
        <v>0</v>
      </c>
      <c r="V19" s="89">
        <v>2</v>
      </c>
      <c r="W19" s="57">
        <v>8.1018518518518516E-4</v>
      </c>
      <c r="X19" s="89">
        <v>0</v>
      </c>
      <c r="Y19" s="46">
        <v>1</v>
      </c>
      <c r="Z19" s="59">
        <f>SUM(N19,T19,V19)</f>
        <v>3</v>
      </c>
      <c r="AA19" s="60">
        <v>1</v>
      </c>
      <c r="AB19" s="60">
        <v>0</v>
      </c>
      <c r="AC19" s="60">
        <v>11</v>
      </c>
      <c r="AD19" s="60">
        <v>6</v>
      </c>
      <c r="AE19" s="60">
        <v>3</v>
      </c>
      <c r="AF19" s="60">
        <v>2</v>
      </c>
      <c r="AG19" s="60">
        <v>0</v>
      </c>
      <c r="AH19" s="245">
        <v>4</v>
      </c>
      <c r="AI19" s="60">
        <v>1</v>
      </c>
      <c r="AJ19" s="60">
        <v>2</v>
      </c>
      <c r="AK19" s="61">
        <v>0.5</v>
      </c>
      <c r="AL19" s="60">
        <v>0</v>
      </c>
      <c r="AM19" s="61">
        <v>0</v>
      </c>
      <c r="AN19" s="60">
        <v>3</v>
      </c>
      <c r="AO19" s="61">
        <v>0.75</v>
      </c>
      <c r="AP19" s="60">
        <v>2</v>
      </c>
      <c r="AQ19" s="61">
        <v>0.66</v>
      </c>
      <c r="AR19" s="60">
        <v>1</v>
      </c>
      <c r="AS19" s="60">
        <v>0</v>
      </c>
      <c r="AT19" s="60">
        <v>0</v>
      </c>
      <c r="AU19" s="45" t="s">
        <v>60</v>
      </c>
    </row>
    <row r="20" spans="1:73" s="63" customFormat="1" ht="15" x14ac:dyDescent="0.25">
      <c r="A20" s="62" t="s">
        <v>61</v>
      </c>
      <c r="B20" s="63">
        <v>15</v>
      </c>
      <c r="C20" s="64"/>
      <c r="D20" s="64"/>
      <c r="E20" s="64">
        <v>1</v>
      </c>
      <c r="F20" s="65">
        <f>+C20+D20+E20</f>
        <v>1</v>
      </c>
      <c r="G20" s="65">
        <f>+(40-F20)</f>
        <v>39</v>
      </c>
      <c r="H20" s="66">
        <f>+G20/40</f>
        <v>0.97499999999999998</v>
      </c>
      <c r="I20" s="67">
        <v>42.09</v>
      </c>
      <c r="J20" s="66">
        <f>+I20/G20</f>
        <v>1.0792307692307692</v>
      </c>
      <c r="K20" s="68">
        <v>0.66690000000000005</v>
      </c>
      <c r="L20" s="68">
        <v>0.2974</v>
      </c>
      <c r="M20" s="69">
        <v>2.9100000000000001E-2</v>
      </c>
      <c r="N20" s="63">
        <v>15</v>
      </c>
      <c r="O20" s="63">
        <v>15</v>
      </c>
      <c r="P20" s="66">
        <f>IF(O20&lt;&gt;0,(+N20/O20),"")</f>
        <v>1</v>
      </c>
      <c r="Q20" s="70">
        <v>3.1018518518518522E-3</v>
      </c>
      <c r="R20" s="70">
        <v>3.4722222222222224E-4</v>
      </c>
      <c r="S20" s="70">
        <v>1.9675925925925928E-3</v>
      </c>
      <c r="T20" s="71">
        <v>4</v>
      </c>
      <c r="U20" s="70">
        <v>1.050925925925926E-2</v>
      </c>
      <c r="V20" s="71">
        <v>21</v>
      </c>
      <c r="W20" s="70">
        <v>2.0370370370370373E-3</v>
      </c>
      <c r="X20" s="71">
        <v>1</v>
      </c>
      <c r="Y20" s="63">
        <v>3</v>
      </c>
      <c r="Z20" s="72">
        <f>SUM(N20,T20,V20)</f>
        <v>40</v>
      </c>
      <c r="AA20" s="60">
        <v>12</v>
      </c>
      <c r="AB20" s="60">
        <v>1</v>
      </c>
      <c r="AC20" s="60">
        <v>4</v>
      </c>
      <c r="AD20" s="60">
        <v>36</v>
      </c>
      <c r="AE20" s="60">
        <v>56</v>
      </c>
      <c r="AF20" s="60">
        <v>12</v>
      </c>
      <c r="AG20" s="60">
        <v>0</v>
      </c>
      <c r="AH20" s="245">
        <v>22</v>
      </c>
      <c r="AI20" s="60">
        <v>0</v>
      </c>
      <c r="AJ20" s="60">
        <v>19</v>
      </c>
      <c r="AK20" s="61">
        <v>0.86</v>
      </c>
      <c r="AL20" s="60">
        <v>1</v>
      </c>
      <c r="AM20" s="61">
        <v>0.05</v>
      </c>
      <c r="AN20" s="60">
        <v>14</v>
      </c>
      <c r="AO20" s="61">
        <v>0.63</v>
      </c>
      <c r="AP20" s="60">
        <v>14</v>
      </c>
      <c r="AQ20" s="61">
        <v>1</v>
      </c>
      <c r="AR20" s="60">
        <v>2</v>
      </c>
      <c r="AS20" s="60">
        <v>0</v>
      </c>
      <c r="AT20" s="60">
        <v>0</v>
      </c>
      <c r="AU20" s="62" t="s">
        <v>61</v>
      </c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73"/>
      <c r="BQ20" s="73"/>
      <c r="BR20" s="74"/>
      <c r="BS20" s="74"/>
      <c r="BT20" s="74"/>
      <c r="BU20" s="74"/>
    </row>
    <row r="21" spans="1:73" s="63" customFormat="1" ht="15" x14ac:dyDescent="0.25">
      <c r="A21" s="62" t="s">
        <v>62</v>
      </c>
      <c r="B21" s="46">
        <v>15</v>
      </c>
      <c r="C21" s="64"/>
      <c r="D21" s="64"/>
      <c r="E21" s="48">
        <v>1</v>
      </c>
      <c r="F21" s="65">
        <f>+C21+D21+E21</f>
        <v>1</v>
      </c>
      <c r="G21" s="65">
        <f>+(40-F21)</f>
        <v>39</v>
      </c>
      <c r="H21" s="66">
        <f>+G21/40</f>
        <v>0.97499999999999998</v>
      </c>
      <c r="I21" s="67">
        <v>41.4</v>
      </c>
      <c r="J21" s="66">
        <f>+I21/G21</f>
        <v>1.0615384615384615</v>
      </c>
      <c r="K21" s="68">
        <v>0.6986</v>
      </c>
      <c r="L21" s="68">
        <v>0.27179999999999999</v>
      </c>
      <c r="M21" s="69">
        <v>2.4400000000000002E-2</v>
      </c>
      <c r="N21" s="63">
        <v>12</v>
      </c>
      <c r="O21" s="63">
        <v>12</v>
      </c>
      <c r="P21" s="66">
        <f>IF(O21&lt;&gt;0,(+N21/O21),"")</f>
        <v>1</v>
      </c>
      <c r="Q21" s="70">
        <v>3.2060185185185191E-3</v>
      </c>
      <c r="R21" s="70">
        <v>4.0509259259259258E-4</v>
      </c>
      <c r="S21" s="70">
        <v>2.0601851851851853E-3</v>
      </c>
      <c r="T21" s="71">
        <v>3</v>
      </c>
      <c r="U21" s="70">
        <v>1.1921296296296296E-3</v>
      </c>
      <c r="V21" s="71">
        <v>15</v>
      </c>
      <c r="W21" s="70">
        <v>2.4652777777777776E-3</v>
      </c>
      <c r="X21" s="71">
        <v>2</v>
      </c>
      <c r="Y21" s="63">
        <v>3</v>
      </c>
      <c r="Z21" s="72">
        <f>SUM(N21,T21,V21)</f>
        <v>30</v>
      </c>
      <c r="AA21" s="60">
        <v>16</v>
      </c>
      <c r="AB21" s="60">
        <v>6</v>
      </c>
      <c r="AC21" s="60">
        <v>6</v>
      </c>
      <c r="AD21" s="60">
        <v>46</v>
      </c>
      <c r="AE21" s="60">
        <v>66</v>
      </c>
      <c r="AF21" s="60">
        <v>19</v>
      </c>
      <c r="AG21" s="60">
        <v>1</v>
      </c>
      <c r="AH21" s="245">
        <v>28</v>
      </c>
      <c r="AI21" s="60">
        <v>1</v>
      </c>
      <c r="AJ21" s="60">
        <v>20</v>
      </c>
      <c r="AK21" s="61">
        <v>0.71</v>
      </c>
      <c r="AL21" s="60">
        <v>0</v>
      </c>
      <c r="AM21" s="61">
        <v>0</v>
      </c>
      <c r="AN21" s="60">
        <v>18</v>
      </c>
      <c r="AO21" s="61">
        <v>0.64</v>
      </c>
      <c r="AP21" s="60">
        <v>16</v>
      </c>
      <c r="AQ21" s="61">
        <v>0.88</v>
      </c>
      <c r="AR21" s="60">
        <v>1</v>
      </c>
      <c r="AS21" s="60">
        <v>0</v>
      </c>
      <c r="AT21" s="60">
        <v>0</v>
      </c>
      <c r="AU21" s="62" t="s">
        <v>62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73"/>
      <c r="BQ21" s="73"/>
      <c r="BR21" s="74"/>
      <c r="BS21" s="74"/>
      <c r="BT21" s="74"/>
      <c r="BU21" s="74"/>
    </row>
    <row r="22" spans="1:73" s="63" customFormat="1" ht="15" x14ac:dyDescent="0.25">
      <c r="A22" s="62" t="s">
        <v>63</v>
      </c>
      <c r="B22" s="63">
        <v>15</v>
      </c>
      <c r="C22" s="64">
        <v>16</v>
      </c>
      <c r="D22" s="64"/>
      <c r="E22" s="64">
        <v>1</v>
      </c>
      <c r="F22" s="65">
        <f t="shared" si="8"/>
        <v>17</v>
      </c>
      <c r="G22" s="65">
        <f t="shared" si="9"/>
        <v>23</v>
      </c>
      <c r="H22" s="66">
        <f t="shared" si="10"/>
        <v>0.57499999999999996</v>
      </c>
      <c r="I22" s="67">
        <v>23.14</v>
      </c>
      <c r="J22" s="66">
        <f t="shared" si="11"/>
        <v>1.0060869565217392</v>
      </c>
      <c r="K22" s="68">
        <v>0.83489999999999998</v>
      </c>
      <c r="L22" s="68">
        <v>0.15359999999999999</v>
      </c>
      <c r="M22" s="69">
        <v>0.01</v>
      </c>
      <c r="N22" s="63">
        <v>6</v>
      </c>
      <c r="O22" s="63">
        <v>6</v>
      </c>
      <c r="P22" s="66">
        <f t="shared" si="12"/>
        <v>1</v>
      </c>
      <c r="Q22" s="70">
        <v>9.7222222222222209E-4</v>
      </c>
      <c r="R22" s="70">
        <v>2.0833333333333335E-4</v>
      </c>
      <c r="S22" s="70">
        <v>1.2962962962962963E-3</v>
      </c>
      <c r="T22" s="71">
        <v>3</v>
      </c>
      <c r="U22" s="70">
        <v>3.8425925925925923E-3</v>
      </c>
      <c r="V22" s="71">
        <v>7</v>
      </c>
      <c r="W22" s="70">
        <v>7.0601851851851847E-4</v>
      </c>
      <c r="X22" s="71">
        <v>0</v>
      </c>
      <c r="Y22" s="63">
        <v>1</v>
      </c>
      <c r="Z22" s="72">
        <f t="shared" ref="Z22:Z30" si="13">SUM(N22,T22,V22)</f>
        <v>16</v>
      </c>
      <c r="AA22" s="60">
        <v>3</v>
      </c>
      <c r="AB22" s="60">
        <v>1</v>
      </c>
      <c r="AC22" s="60">
        <v>1</v>
      </c>
      <c r="AD22" s="60">
        <v>36</v>
      </c>
      <c r="AE22" s="60">
        <v>51</v>
      </c>
      <c r="AF22" s="60">
        <v>20</v>
      </c>
      <c r="AG22" s="60">
        <v>1</v>
      </c>
      <c r="AH22" s="245">
        <v>18</v>
      </c>
      <c r="AI22" s="60">
        <v>0</v>
      </c>
      <c r="AJ22" s="60">
        <v>14</v>
      </c>
      <c r="AK22" s="61">
        <v>0.77</v>
      </c>
      <c r="AL22" s="60">
        <v>0</v>
      </c>
      <c r="AM22" s="61">
        <v>0</v>
      </c>
      <c r="AN22" s="60">
        <v>11</v>
      </c>
      <c r="AO22" s="61">
        <v>0.61</v>
      </c>
      <c r="AP22" s="60">
        <v>11</v>
      </c>
      <c r="AQ22" s="61">
        <v>1</v>
      </c>
      <c r="AR22" s="60">
        <v>1</v>
      </c>
      <c r="AS22" s="60">
        <v>0</v>
      </c>
      <c r="AT22" s="60">
        <v>0</v>
      </c>
      <c r="AU22" s="62" t="s">
        <v>63</v>
      </c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73"/>
      <c r="BQ22" s="73"/>
      <c r="BR22" s="74"/>
      <c r="BS22" s="74"/>
      <c r="BT22" s="74"/>
      <c r="BU22" s="74"/>
    </row>
    <row r="23" spans="1:73" s="63" customFormat="1" ht="15" x14ac:dyDescent="0.25">
      <c r="A23" s="62" t="s">
        <v>64</v>
      </c>
      <c r="B23" s="46">
        <v>15</v>
      </c>
      <c r="C23" s="64"/>
      <c r="D23" s="64">
        <v>16</v>
      </c>
      <c r="E23" s="48">
        <v>1</v>
      </c>
      <c r="F23" s="65">
        <f t="shared" si="8"/>
        <v>17</v>
      </c>
      <c r="G23" s="65">
        <f t="shared" si="9"/>
        <v>23</v>
      </c>
      <c r="H23" s="66">
        <f t="shared" si="10"/>
        <v>0.57499999999999996</v>
      </c>
      <c r="I23" s="67">
        <v>26.58</v>
      </c>
      <c r="J23" s="66">
        <f t="shared" si="11"/>
        <v>1.1556521739130434</v>
      </c>
      <c r="K23" s="68">
        <v>0.54569999999999996</v>
      </c>
      <c r="L23" s="68">
        <v>0.43540000000000001</v>
      </c>
      <c r="M23" s="69">
        <v>1.6E-2</v>
      </c>
      <c r="N23" s="63">
        <v>5</v>
      </c>
      <c r="O23" s="63">
        <v>5</v>
      </c>
      <c r="P23" s="66">
        <f t="shared" si="12"/>
        <v>1</v>
      </c>
      <c r="Q23" s="70">
        <v>3.2986111111111111E-3</v>
      </c>
      <c r="R23" s="70">
        <v>4.5138888888888892E-4</v>
      </c>
      <c r="S23" s="70">
        <v>1.4351851851851854E-3</v>
      </c>
      <c r="T23" s="71">
        <v>5</v>
      </c>
      <c r="U23" s="70">
        <v>8.9004629629629625E-3</v>
      </c>
      <c r="V23" s="71">
        <v>8</v>
      </c>
      <c r="W23" s="70">
        <v>4.0393518518518521E-3</v>
      </c>
      <c r="X23" s="71">
        <v>1</v>
      </c>
      <c r="Y23" s="63">
        <v>1</v>
      </c>
      <c r="Z23" s="72">
        <f t="shared" si="13"/>
        <v>18</v>
      </c>
      <c r="AA23" s="60">
        <v>9</v>
      </c>
      <c r="AB23" s="60">
        <v>2</v>
      </c>
      <c r="AC23" s="60">
        <v>6</v>
      </c>
      <c r="AD23" s="60">
        <v>25</v>
      </c>
      <c r="AE23" s="60">
        <v>31</v>
      </c>
      <c r="AF23" s="60">
        <v>5</v>
      </c>
      <c r="AG23" s="60">
        <v>0</v>
      </c>
      <c r="AH23" s="245">
        <v>17</v>
      </c>
      <c r="AI23" s="60">
        <v>0</v>
      </c>
      <c r="AJ23" s="60">
        <v>14</v>
      </c>
      <c r="AK23" s="61">
        <v>0.82</v>
      </c>
      <c r="AL23" s="60">
        <v>0</v>
      </c>
      <c r="AM23" s="61">
        <v>0</v>
      </c>
      <c r="AN23" s="60">
        <v>13</v>
      </c>
      <c r="AO23" s="61">
        <v>0.76</v>
      </c>
      <c r="AP23" s="60">
        <v>13</v>
      </c>
      <c r="AQ23" s="61">
        <v>1</v>
      </c>
      <c r="AR23" s="60">
        <v>3</v>
      </c>
      <c r="AS23" s="60">
        <v>0</v>
      </c>
      <c r="AT23" s="60">
        <v>0</v>
      </c>
      <c r="AU23" s="62" t="s">
        <v>64</v>
      </c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73"/>
      <c r="BQ23" s="73"/>
      <c r="BR23" s="74"/>
      <c r="BS23" s="74"/>
      <c r="BT23" s="74"/>
      <c r="BU23" s="74"/>
    </row>
    <row r="24" spans="1:73" s="63" customFormat="1" ht="15" x14ac:dyDescent="0.25">
      <c r="A24" s="75" t="s">
        <v>65</v>
      </c>
      <c r="B24" s="63">
        <v>15</v>
      </c>
      <c r="C24" s="64">
        <v>8</v>
      </c>
      <c r="D24" s="64">
        <v>16</v>
      </c>
      <c r="E24" s="64">
        <v>1</v>
      </c>
      <c r="F24" s="65">
        <f t="shared" si="8"/>
        <v>25</v>
      </c>
      <c r="G24" s="65">
        <f t="shared" si="9"/>
        <v>15</v>
      </c>
      <c r="H24" s="66">
        <f t="shared" si="10"/>
        <v>0.375</v>
      </c>
      <c r="I24" s="67"/>
      <c r="J24" s="66">
        <f t="shared" si="11"/>
        <v>0</v>
      </c>
      <c r="K24" s="68"/>
      <c r="L24" s="68"/>
      <c r="M24" s="69"/>
      <c r="P24" s="66" t="str">
        <f t="shared" si="12"/>
        <v/>
      </c>
      <c r="Q24" s="70"/>
      <c r="R24" s="70"/>
      <c r="S24" s="70"/>
      <c r="T24" s="71"/>
      <c r="U24" s="70"/>
      <c r="V24" s="71"/>
      <c r="W24" s="70"/>
      <c r="X24" s="71"/>
      <c r="Z24" s="72">
        <f t="shared" si="13"/>
        <v>0</v>
      </c>
      <c r="AA24" s="60">
        <v>0</v>
      </c>
      <c r="AB24" s="60">
        <v>0</v>
      </c>
      <c r="AC24" s="60">
        <v>61</v>
      </c>
      <c r="AD24" s="60">
        <v>1</v>
      </c>
      <c r="AE24" s="60">
        <v>1</v>
      </c>
      <c r="AF24" s="60">
        <v>0</v>
      </c>
      <c r="AG24" s="60">
        <v>0</v>
      </c>
      <c r="AH24" s="245">
        <v>0</v>
      </c>
      <c r="AI24" s="60">
        <v>0</v>
      </c>
      <c r="AJ24" s="60">
        <v>0</v>
      </c>
      <c r="AK24" s="61">
        <v>0</v>
      </c>
      <c r="AL24" s="60">
        <v>0</v>
      </c>
      <c r="AM24" s="61">
        <v>0</v>
      </c>
      <c r="AN24" s="60">
        <v>0</v>
      </c>
      <c r="AO24" s="61">
        <v>0</v>
      </c>
      <c r="AP24" s="60">
        <v>0</v>
      </c>
      <c r="AQ24" s="61">
        <v>0</v>
      </c>
      <c r="AR24" s="60">
        <v>0</v>
      </c>
      <c r="AS24" s="60">
        <v>0</v>
      </c>
      <c r="AT24" s="60">
        <v>0</v>
      </c>
      <c r="AU24" s="75" t="s">
        <v>65</v>
      </c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73"/>
      <c r="BQ24" s="73"/>
      <c r="BR24" s="74"/>
      <c r="BS24" s="74"/>
      <c r="BT24" s="74"/>
      <c r="BU24" s="74"/>
    </row>
    <row r="25" spans="1:73" s="63" customFormat="1" ht="15" x14ac:dyDescent="0.25">
      <c r="A25" s="62" t="s">
        <v>66</v>
      </c>
      <c r="B25" s="46">
        <v>15</v>
      </c>
      <c r="C25" s="64"/>
      <c r="D25" s="64">
        <v>16</v>
      </c>
      <c r="E25" s="48">
        <v>1</v>
      </c>
      <c r="F25" s="65">
        <f t="shared" si="8"/>
        <v>17</v>
      </c>
      <c r="G25" s="65">
        <f t="shared" si="9"/>
        <v>23</v>
      </c>
      <c r="H25" s="66">
        <f t="shared" si="10"/>
        <v>0.57499999999999996</v>
      </c>
      <c r="I25" s="67">
        <v>40.409999999999997</v>
      </c>
      <c r="J25" s="66">
        <f t="shared" si="11"/>
        <v>1.7569565217391303</v>
      </c>
      <c r="K25" s="68">
        <v>0.42</v>
      </c>
      <c r="L25" s="68">
        <v>0.5615</v>
      </c>
      <c r="M25" s="69">
        <v>1.44E-2</v>
      </c>
      <c r="N25" s="63">
        <v>9</v>
      </c>
      <c r="O25" s="63">
        <v>11</v>
      </c>
      <c r="P25" s="66">
        <f t="shared" si="12"/>
        <v>0.81818181818181823</v>
      </c>
      <c r="Q25" s="70">
        <v>2.4189814814814816E-3</v>
      </c>
      <c r="R25" s="70">
        <v>2.7777777777777778E-4</v>
      </c>
      <c r="S25" s="70">
        <v>1.1342592592592591E-3</v>
      </c>
      <c r="T25" s="71">
        <v>4</v>
      </c>
      <c r="U25" s="70">
        <v>6.3657407407407402E-4</v>
      </c>
      <c r="V25" s="71">
        <v>21</v>
      </c>
      <c r="W25" s="70">
        <v>7.175925925925927E-4</v>
      </c>
      <c r="X25" s="71">
        <v>1</v>
      </c>
      <c r="Y25" s="63">
        <v>3</v>
      </c>
      <c r="Z25" s="72">
        <f t="shared" si="13"/>
        <v>34</v>
      </c>
      <c r="AA25" s="60">
        <v>9</v>
      </c>
      <c r="AB25" s="60">
        <v>1</v>
      </c>
      <c r="AC25" s="60">
        <v>50</v>
      </c>
      <c r="AD25" s="60">
        <v>38</v>
      </c>
      <c r="AE25" s="60">
        <v>46</v>
      </c>
      <c r="AF25" s="60">
        <v>8</v>
      </c>
      <c r="AG25" s="60">
        <v>1</v>
      </c>
      <c r="AH25" s="245">
        <v>19</v>
      </c>
      <c r="AI25" s="60">
        <v>1</v>
      </c>
      <c r="AJ25" s="60">
        <v>15</v>
      </c>
      <c r="AK25" s="61">
        <v>0.78</v>
      </c>
      <c r="AL25" s="60">
        <v>0</v>
      </c>
      <c r="AM25" s="61">
        <v>0</v>
      </c>
      <c r="AN25" s="60">
        <v>13</v>
      </c>
      <c r="AO25" s="61">
        <v>0.68</v>
      </c>
      <c r="AP25" s="60">
        <v>13</v>
      </c>
      <c r="AQ25" s="61">
        <v>1</v>
      </c>
      <c r="AR25" s="60">
        <v>1</v>
      </c>
      <c r="AS25" s="60">
        <v>0</v>
      </c>
      <c r="AT25" s="60">
        <v>0</v>
      </c>
      <c r="AU25" s="62" t="s">
        <v>66</v>
      </c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73"/>
      <c r="BQ25" s="73"/>
      <c r="BR25" s="74"/>
      <c r="BS25" s="74"/>
      <c r="BT25" s="74"/>
      <c r="BU25" s="74"/>
    </row>
    <row r="26" spans="1:73" s="63" customFormat="1" ht="15" x14ac:dyDescent="0.25">
      <c r="A26" s="62" t="s">
        <v>67</v>
      </c>
      <c r="B26" s="63">
        <v>15</v>
      </c>
      <c r="C26" s="64"/>
      <c r="D26" s="64">
        <v>16</v>
      </c>
      <c r="E26" s="64">
        <v>1</v>
      </c>
      <c r="F26" s="65">
        <f t="shared" si="8"/>
        <v>17</v>
      </c>
      <c r="G26" s="65">
        <f t="shared" si="9"/>
        <v>23</v>
      </c>
      <c r="H26" s="66">
        <f t="shared" si="10"/>
        <v>0.57499999999999996</v>
      </c>
      <c r="I26" s="67">
        <v>29.47</v>
      </c>
      <c r="J26" s="66">
        <f t="shared" si="11"/>
        <v>1.2813043478260868</v>
      </c>
      <c r="K26" s="68">
        <v>0.6532</v>
      </c>
      <c r="L26" s="68">
        <v>0.31909999999999999</v>
      </c>
      <c r="M26" s="69">
        <v>2.23E-2</v>
      </c>
      <c r="N26" s="63">
        <v>10</v>
      </c>
      <c r="O26" s="63">
        <v>10</v>
      </c>
      <c r="P26" s="66">
        <f t="shared" si="12"/>
        <v>1</v>
      </c>
      <c r="Q26" s="70">
        <v>2.5115740740740741E-3</v>
      </c>
      <c r="R26" s="70">
        <v>3.0092592592592595E-4</v>
      </c>
      <c r="S26" s="70">
        <v>1.0532407407407407E-3</v>
      </c>
      <c r="T26" s="71">
        <v>2</v>
      </c>
      <c r="U26" s="70">
        <v>8.1018518518518516E-5</v>
      </c>
      <c r="V26" s="71">
        <v>29</v>
      </c>
      <c r="W26" s="70">
        <v>1.9444444444444442E-3</v>
      </c>
      <c r="X26" s="71">
        <v>1</v>
      </c>
      <c r="Y26" s="63">
        <v>4</v>
      </c>
      <c r="Z26" s="72">
        <f t="shared" si="13"/>
        <v>41</v>
      </c>
      <c r="AA26" s="60">
        <v>26</v>
      </c>
      <c r="AB26" s="60">
        <v>1</v>
      </c>
      <c r="AC26" s="60">
        <v>22</v>
      </c>
      <c r="AD26" s="60">
        <v>45</v>
      </c>
      <c r="AE26" s="60">
        <v>53</v>
      </c>
      <c r="AF26" s="60">
        <v>5</v>
      </c>
      <c r="AG26" s="60">
        <v>1</v>
      </c>
      <c r="AH26" s="245">
        <v>19</v>
      </c>
      <c r="AI26" s="60">
        <v>14</v>
      </c>
      <c r="AJ26" s="60">
        <v>3</v>
      </c>
      <c r="AK26" s="61">
        <v>0.15</v>
      </c>
      <c r="AL26" s="60">
        <v>0</v>
      </c>
      <c r="AM26" s="61">
        <v>0</v>
      </c>
      <c r="AN26" s="60">
        <v>15</v>
      </c>
      <c r="AO26" s="61">
        <v>0.78</v>
      </c>
      <c r="AP26" s="60">
        <v>6</v>
      </c>
      <c r="AQ26" s="61">
        <v>0.4</v>
      </c>
      <c r="AR26" s="60">
        <v>11</v>
      </c>
      <c r="AS26" s="60">
        <v>0</v>
      </c>
      <c r="AT26" s="60">
        <v>2</v>
      </c>
      <c r="AU26" s="62" t="s">
        <v>67</v>
      </c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73"/>
      <c r="BQ26" s="73"/>
      <c r="BR26" s="74"/>
      <c r="BS26" s="74"/>
      <c r="BT26" s="74"/>
      <c r="BU26" s="74"/>
    </row>
    <row r="27" spans="1:73" s="63" customFormat="1" ht="15" x14ac:dyDescent="0.25">
      <c r="A27" s="62" t="s">
        <v>68</v>
      </c>
      <c r="B27" s="46">
        <v>15</v>
      </c>
      <c r="C27" s="64"/>
      <c r="D27" s="64">
        <v>16</v>
      </c>
      <c r="E27" s="48">
        <v>1</v>
      </c>
      <c r="F27" s="65">
        <f t="shared" si="8"/>
        <v>17</v>
      </c>
      <c r="G27" s="65">
        <f t="shared" si="9"/>
        <v>23</v>
      </c>
      <c r="H27" s="66">
        <f t="shared" si="10"/>
        <v>0.57499999999999996</v>
      </c>
      <c r="I27" s="67">
        <v>50.14</v>
      </c>
      <c r="J27" s="66">
        <f t="shared" si="11"/>
        <v>2.1800000000000002</v>
      </c>
      <c r="K27" s="68">
        <v>0.3851</v>
      </c>
      <c r="L27" s="68">
        <v>0.60450000000000004</v>
      </c>
      <c r="M27" s="69">
        <v>0.01</v>
      </c>
      <c r="N27" s="63">
        <v>5</v>
      </c>
      <c r="O27" s="63">
        <v>5</v>
      </c>
      <c r="P27" s="66">
        <f t="shared" si="12"/>
        <v>1</v>
      </c>
      <c r="Q27" s="70">
        <v>3.4490740740740745E-3</v>
      </c>
      <c r="R27" s="70">
        <v>1.273148148148148E-4</v>
      </c>
      <c r="S27" s="70">
        <v>6.7129629629629625E-4</v>
      </c>
      <c r="T27" s="71">
        <v>1</v>
      </c>
      <c r="U27" s="70">
        <v>2.3148148148148147E-5</v>
      </c>
      <c r="V27" s="71">
        <v>6</v>
      </c>
      <c r="W27" s="70">
        <v>2.3032407407407407E-3</v>
      </c>
      <c r="X27" s="71">
        <v>0</v>
      </c>
      <c r="Y27" s="63">
        <v>1</v>
      </c>
      <c r="Z27" s="72">
        <f t="shared" si="13"/>
        <v>12</v>
      </c>
      <c r="AA27" s="60">
        <v>4</v>
      </c>
      <c r="AB27" s="60">
        <v>3</v>
      </c>
      <c r="AC27" s="60">
        <v>5</v>
      </c>
      <c r="AD27" s="60">
        <v>22</v>
      </c>
      <c r="AE27" s="60">
        <v>24</v>
      </c>
      <c r="AF27" s="60">
        <v>9</v>
      </c>
      <c r="AG27" s="60">
        <v>3</v>
      </c>
      <c r="AH27" s="245">
        <v>11</v>
      </c>
      <c r="AI27" s="60">
        <v>1</v>
      </c>
      <c r="AJ27" s="60">
        <v>3</v>
      </c>
      <c r="AK27" s="61">
        <v>0.27</v>
      </c>
      <c r="AL27" s="60">
        <v>0</v>
      </c>
      <c r="AM27" s="61">
        <v>0</v>
      </c>
      <c r="AN27" s="60">
        <v>7</v>
      </c>
      <c r="AO27" s="61">
        <v>0.63</v>
      </c>
      <c r="AP27" s="60">
        <v>6</v>
      </c>
      <c r="AQ27" s="61">
        <v>0.85</v>
      </c>
      <c r="AR27" s="60">
        <v>0</v>
      </c>
      <c r="AS27" s="60">
        <v>0</v>
      </c>
      <c r="AT27" s="60">
        <v>0</v>
      </c>
      <c r="AU27" s="62" t="s">
        <v>68</v>
      </c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73"/>
      <c r="BQ27" s="73"/>
      <c r="BR27" s="74"/>
      <c r="BS27" s="74"/>
      <c r="BT27" s="74"/>
      <c r="BU27" s="74"/>
    </row>
    <row r="28" spans="1:73" s="63" customFormat="1" ht="15" x14ac:dyDescent="0.25">
      <c r="A28" s="62" t="s">
        <v>69</v>
      </c>
      <c r="B28" s="63">
        <v>15</v>
      </c>
      <c r="C28" s="64">
        <v>8</v>
      </c>
      <c r="D28" s="64">
        <v>16</v>
      </c>
      <c r="E28" s="64">
        <v>0</v>
      </c>
      <c r="F28" s="65">
        <f>+C28+D28+E28</f>
        <v>24</v>
      </c>
      <c r="G28" s="65">
        <f>+(40-F28)</f>
        <v>16</v>
      </c>
      <c r="H28" s="66">
        <f>+G28/40</f>
        <v>0.4</v>
      </c>
      <c r="I28" s="67">
        <v>31.03</v>
      </c>
      <c r="J28" s="66">
        <f>+I28/G28</f>
        <v>1.9393750000000001</v>
      </c>
      <c r="K28" s="68">
        <v>0.43630000000000002</v>
      </c>
      <c r="L28" s="68">
        <v>0.55589999999999995</v>
      </c>
      <c r="M28" s="69">
        <v>0.01</v>
      </c>
      <c r="N28" s="63">
        <v>3</v>
      </c>
      <c r="O28" s="63">
        <v>3</v>
      </c>
      <c r="P28" s="66">
        <f>IF(O28&lt;&gt;0,(+N28/O28),"")</f>
        <v>1</v>
      </c>
      <c r="Q28" s="70">
        <v>2.5347222222222221E-3</v>
      </c>
      <c r="R28" s="70">
        <v>0</v>
      </c>
      <c r="S28" s="70">
        <v>0</v>
      </c>
      <c r="T28" s="71">
        <v>3</v>
      </c>
      <c r="U28" s="70">
        <v>1.3888888888888889E-4</v>
      </c>
      <c r="V28" s="71">
        <v>3</v>
      </c>
      <c r="W28" s="70">
        <v>8.564814814814815E-4</v>
      </c>
      <c r="X28" s="71">
        <v>0</v>
      </c>
      <c r="Y28" s="63">
        <v>0</v>
      </c>
      <c r="Z28" s="72">
        <f>SUM(N28,T28,V28)</f>
        <v>9</v>
      </c>
      <c r="AA28" s="60">
        <v>6</v>
      </c>
      <c r="AB28" s="60">
        <v>0</v>
      </c>
      <c r="AC28" s="60">
        <v>3</v>
      </c>
      <c r="AD28" s="60">
        <v>30</v>
      </c>
      <c r="AE28" s="60">
        <v>44</v>
      </c>
      <c r="AF28" s="60">
        <v>5</v>
      </c>
      <c r="AG28" s="60">
        <v>0</v>
      </c>
      <c r="AH28" s="245">
        <v>17</v>
      </c>
      <c r="AI28" s="60">
        <v>0</v>
      </c>
      <c r="AJ28" s="60">
        <v>15</v>
      </c>
      <c r="AK28" s="61">
        <v>0.88</v>
      </c>
      <c r="AL28" s="60">
        <v>0</v>
      </c>
      <c r="AM28" s="61">
        <v>0</v>
      </c>
      <c r="AN28" s="60">
        <v>10</v>
      </c>
      <c r="AO28" s="61">
        <v>0.57999999999999996</v>
      </c>
      <c r="AP28" s="60">
        <v>10</v>
      </c>
      <c r="AQ28" s="61">
        <v>1</v>
      </c>
      <c r="AR28" s="60">
        <v>1</v>
      </c>
      <c r="AS28" s="60">
        <v>0</v>
      </c>
      <c r="AT28" s="60">
        <v>0</v>
      </c>
      <c r="AU28" s="62" t="s">
        <v>69</v>
      </c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73"/>
      <c r="BQ28" s="73"/>
      <c r="BR28" s="74"/>
      <c r="BS28" s="74"/>
      <c r="BT28" s="74"/>
      <c r="BU28" s="74"/>
    </row>
    <row r="29" spans="1:73" s="63" customFormat="1" ht="15" x14ac:dyDescent="0.25">
      <c r="A29" s="62" t="s">
        <v>70</v>
      </c>
      <c r="B29" s="46">
        <v>15</v>
      </c>
      <c r="C29" s="64">
        <v>8</v>
      </c>
      <c r="D29" s="64"/>
      <c r="E29" s="64">
        <v>1</v>
      </c>
      <c r="F29" s="65">
        <f t="shared" si="8"/>
        <v>9</v>
      </c>
      <c r="G29" s="65">
        <f t="shared" si="9"/>
        <v>31</v>
      </c>
      <c r="H29" s="66">
        <f t="shared" si="10"/>
        <v>0.77500000000000002</v>
      </c>
      <c r="I29" s="67">
        <v>31.56</v>
      </c>
      <c r="J29" s="66">
        <f t="shared" si="11"/>
        <v>1.0180645161290323</v>
      </c>
      <c r="K29" s="68">
        <v>0.66520000000000001</v>
      </c>
      <c r="L29" s="68">
        <v>0.32890000000000003</v>
      </c>
      <c r="M29" s="69">
        <v>0</v>
      </c>
      <c r="N29" s="63">
        <v>2</v>
      </c>
      <c r="O29" s="63">
        <v>2</v>
      </c>
      <c r="P29" s="66">
        <f t="shared" si="12"/>
        <v>1</v>
      </c>
      <c r="Q29" s="70">
        <v>3.1365740740740742E-3</v>
      </c>
      <c r="R29" s="70">
        <v>0</v>
      </c>
      <c r="S29" s="70">
        <v>0</v>
      </c>
      <c r="T29" s="71">
        <v>1</v>
      </c>
      <c r="U29" s="70">
        <v>2.5462962962962961E-4</v>
      </c>
      <c r="V29" s="71">
        <v>18</v>
      </c>
      <c r="W29" s="70">
        <v>1.8518518518518517E-3</v>
      </c>
      <c r="X29" s="71">
        <v>0</v>
      </c>
      <c r="Y29" s="63">
        <v>0</v>
      </c>
      <c r="Z29" s="72">
        <f t="shared" si="13"/>
        <v>21</v>
      </c>
      <c r="AA29" s="60">
        <v>13</v>
      </c>
      <c r="AB29" s="60">
        <v>0</v>
      </c>
      <c r="AC29" s="60">
        <v>12</v>
      </c>
      <c r="AD29" s="60">
        <v>26</v>
      </c>
      <c r="AE29" s="60">
        <v>33</v>
      </c>
      <c r="AF29" s="60">
        <v>6</v>
      </c>
      <c r="AG29" s="60">
        <v>0</v>
      </c>
      <c r="AH29" s="245">
        <v>13</v>
      </c>
      <c r="AI29" s="60">
        <v>5</v>
      </c>
      <c r="AJ29" s="60">
        <v>4</v>
      </c>
      <c r="AK29" s="61">
        <v>0.3</v>
      </c>
      <c r="AL29" s="60">
        <v>0</v>
      </c>
      <c r="AM29" s="61">
        <v>0</v>
      </c>
      <c r="AN29" s="60">
        <v>9</v>
      </c>
      <c r="AO29" s="61">
        <v>0.69</v>
      </c>
      <c r="AP29" s="60">
        <v>5</v>
      </c>
      <c r="AQ29" s="61">
        <v>0.55000000000000004</v>
      </c>
      <c r="AR29" s="60">
        <v>5</v>
      </c>
      <c r="AS29" s="60">
        <v>0</v>
      </c>
      <c r="AT29" s="60">
        <v>0</v>
      </c>
      <c r="AU29" s="62" t="s">
        <v>70</v>
      </c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73"/>
      <c r="BQ29" s="73"/>
      <c r="BR29" s="74"/>
      <c r="BS29" s="74"/>
      <c r="BT29" s="74"/>
      <c r="BU29" s="74"/>
    </row>
    <row r="30" spans="1:73" s="289" customFormat="1" ht="15" x14ac:dyDescent="0.25">
      <c r="A30" s="223" t="s">
        <v>53</v>
      </c>
      <c r="B30" s="270">
        <v>15</v>
      </c>
      <c r="C30" s="290"/>
      <c r="D30" s="279">
        <v>16</v>
      </c>
      <c r="E30" s="279">
        <v>1</v>
      </c>
      <c r="F30" s="258">
        <f t="shared" si="8"/>
        <v>17</v>
      </c>
      <c r="G30" s="258">
        <f t="shared" si="9"/>
        <v>23</v>
      </c>
      <c r="H30" s="280">
        <f t="shared" si="10"/>
        <v>0.57499999999999996</v>
      </c>
      <c r="I30" s="281">
        <v>41.42</v>
      </c>
      <c r="J30" s="280">
        <f t="shared" si="11"/>
        <v>1.8008695652173914</v>
      </c>
      <c r="K30" s="282">
        <v>0.39340000000000003</v>
      </c>
      <c r="L30" s="282">
        <v>0.57499999999999996</v>
      </c>
      <c r="M30" s="283">
        <v>2.8000000000000001E-2</v>
      </c>
      <c r="N30" s="269">
        <v>8</v>
      </c>
      <c r="O30" s="269">
        <v>8</v>
      </c>
      <c r="P30" s="280">
        <f t="shared" si="12"/>
        <v>1</v>
      </c>
      <c r="Q30" s="295">
        <v>5.6365740740740742E-3</v>
      </c>
      <c r="R30" s="295">
        <v>5.7870370370370378E-4</v>
      </c>
      <c r="S30" s="295">
        <v>2.2916666666666667E-3</v>
      </c>
      <c r="T30" s="291">
        <v>10</v>
      </c>
      <c r="U30" s="284">
        <v>4.4791666666666669E-3</v>
      </c>
      <c r="V30" s="285">
        <v>48</v>
      </c>
      <c r="W30" s="284">
        <v>3.414351851851852E-3</v>
      </c>
      <c r="X30" s="285">
        <v>0</v>
      </c>
      <c r="Y30" s="269">
        <v>4</v>
      </c>
      <c r="Z30" s="262">
        <f t="shared" si="13"/>
        <v>66</v>
      </c>
      <c r="AA30" s="292">
        <v>32</v>
      </c>
      <c r="AB30" s="292">
        <v>10</v>
      </c>
      <c r="AC30" s="292">
        <v>25</v>
      </c>
      <c r="AD30" s="292">
        <v>59</v>
      </c>
      <c r="AE30" s="292">
        <v>49</v>
      </c>
      <c r="AF30" s="292">
        <v>14</v>
      </c>
      <c r="AG30" s="292">
        <v>2</v>
      </c>
      <c r="AH30" s="293">
        <v>45</v>
      </c>
      <c r="AI30" s="292">
        <v>0</v>
      </c>
      <c r="AJ30" s="292">
        <v>37</v>
      </c>
      <c r="AK30" s="294">
        <v>0.82</v>
      </c>
      <c r="AL30" s="292">
        <v>0</v>
      </c>
      <c r="AM30" s="294">
        <v>0</v>
      </c>
      <c r="AN30" s="292">
        <v>39</v>
      </c>
      <c r="AO30" s="294">
        <v>0.86</v>
      </c>
      <c r="AP30" s="292">
        <v>38</v>
      </c>
      <c r="AQ30" s="294">
        <v>0.97</v>
      </c>
      <c r="AR30" s="292">
        <v>1</v>
      </c>
      <c r="AS30" s="292">
        <v>0</v>
      </c>
      <c r="AT30" s="292">
        <v>2</v>
      </c>
      <c r="AU30" s="223" t="s">
        <v>53</v>
      </c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</row>
    <row r="31" spans="1:73" s="111" customFormat="1" x14ac:dyDescent="0.25">
      <c r="A31" s="91" t="s">
        <v>54</v>
      </c>
      <c r="B31" s="309"/>
      <c r="C31" s="92">
        <f>SUM(C19:C30)</f>
        <v>56</v>
      </c>
      <c r="D31" s="92">
        <f>SUM(D19:D30)</f>
        <v>128</v>
      </c>
      <c r="E31" s="92">
        <f>SUM(E19:E30)</f>
        <v>11</v>
      </c>
      <c r="F31" s="92">
        <f>SUM(F19:F30)</f>
        <v>195</v>
      </c>
      <c r="G31" s="92">
        <f>SUM(G19:G30)</f>
        <v>285</v>
      </c>
      <c r="H31" s="93">
        <f>AVERAGE(H19:H30)</f>
        <v>0.59375000000000011</v>
      </c>
      <c r="I31" s="94">
        <f>SUM(I19:I30)</f>
        <v>381.33000000000004</v>
      </c>
      <c r="J31" s="93">
        <f>AVERAGE(J19:J30)</f>
        <v>1.4767089069620187</v>
      </c>
      <c r="K31" s="93"/>
      <c r="L31" s="93"/>
      <c r="M31" s="95"/>
      <c r="N31" s="96">
        <f>SUM(N19:N30)</f>
        <v>76</v>
      </c>
      <c r="O31" s="96">
        <f>SUM(O19:O30)</f>
        <v>78</v>
      </c>
      <c r="P31" s="97"/>
      <c r="Q31" s="98"/>
      <c r="R31" s="98"/>
      <c r="S31" s="98"/>
      <c r="T31" s="99">
        <f>SUM(T19:T30)</f>
        <v>36</v>
      </c>
      <c r="U31" s="98"/>
      <c r="V31" s="99">
        <f>SUM(V19:V30)</f>
        <v>178</v>
      </c>
      <c r="W31" s="98"/>
      <c r="X31" s="99">
        <f t="shared" ref="X31:AJ31" si="14">SUM(X19:X30)</f>
        <v>6</v>
      </c>
      <c r="Y31" s="96">
        <f t="shared" si="14"/>
        <v>21</v>
      </c>
      <c r="Z31" s="100">
        <f t="shared" si="14"/>
        <v>290</v>
      </c>
      <c r="AA31" s="101">
        <f t="shared" si="14"/>
        <v>131</v>
      </c>
      <c r="AB31" s="102">
        <f t="shared" si="14"/>
        <v>25</v>
      </c>
      <c r="AC31" s="103">
        <f t="shared" si="14"/>
        <v>206</v>
      </c>
      <c r="AD31" s="102">
        <f t="shared" si="14"/>
        <v>370</v>
      </c>
      <c r="AE31" s="102">
        <f t="shared" si="14"/>
        <v>457</v>
      </c>
      <c r="AF31" s="102">
        <f t="shared" si="14"/>
        <v>105</v>
      </c>
      <c r="AG31" s="102">
        <f t="shared" si="14"/>
        <v>9</v>
      </c>
      <c r="AH31" s="246">
        <f t="shared" si="14"/>
        <v>213</v>
      </c>
      <c r="AI31" s="102">
        <f t="shared" si="14"/>
        <v>23</v>
      </c>
      <c r="AJ31" s="104">
        <f t="shared" si="14"/>
        <v>146</v>
      </c>
      <c r="AK31" s="105"/>
      <c r="AL31" s="104">
        <f>SUM(AL19:AL30)</f>
        <v>1</v>
      </c>
      <c r="AM31" s="105"/>
      <c r="AN31" s="104">
        <f>SUM(AN19:AN30)</f>
        <v>152</v>
      </c>
      <c r="AO31" s="106"/>
      <c r="AP31" s="104">
        <f>SUM(AP19:AP30)</f>
        <v>134</v>
      </c>
      <c r="AQ31" s="106"/>
      <c r="AR31" s="104">
        <f>SUM(AR19:AR30)</f>
        <v>27</v>
      </c>
      <c r="AS31" s="102">
        <f>SUM(AS19:AS30)</f>
        <v>0</v>
      </c>
      <c r="AT31" s="102">
        <f>SUM(AT19:AT30)</f>
        <v>4</v>
      </c>
      <c r="AU31" s="107" t="s">
        <v>54</v>
      </c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109"/>
      <c r="BR31" s="110"/>
      <c r="BS31" s="110"/>
      <c r="BT31" s="110"/>
      <c r="BU31" s="110"/>
    </row>
    <row r="32" spans="1:73" s="130" customFormat="1" ht="13.5" customHeight="1" thickBot="1" x14ac:dyDescent="0.3">
      <c r="A32" s="112" t="s">
        <v>55</v>
      </c>
      <c r="B32" s="310"/>
      <c r="C32" s="113">
        <f>AVERAGE(C19:C30)</f>
        <v>11.2</v>
      </c>
      <c r="D32" s="113">
        <f>AVERAGE(D19:D30)</f>
        <v>16</v>
      </c>
      <c r="E32" s="113">
        <f>AVERAGE(E19:E30)</f>
        <v>0.91666666666666663</v>
      </c>
      <c r="F32" s="113">
        <f>AVERAGE(F19:F30)</f>
        <v>16.25</v>
      </c>
      <c r="G32" s="113">
        <f>AVERAGE(G19:G30)</f>
        <v>23.75</v>
      </c>
      <c r="H32" s="114"/>
      <c r="I32" s="115">
        <f>AVERAGE(I19:I30)</f>
        <v>34.666363636363641</v>
      </c>
      <c r="J32" s="114"/>
      <c r="K32" s="114">
        <f>AVERAGE(K22:K31)</f>
        <v>0.54172500000000001</v>
      </c>
      <c r="L32" s="114">
        <f>AVERAGE(L22:L31)</f>
        <v>0.44173750000000001</v>
      </c>
      <c r="M32" s="116">
        <f>AVERAGE(M22:M31)</f>
        <v>1.3837499999999999E-2</v>
      </c>
      <c r="N32" s="117">
        <f>AVERAGE(N19:N30)</f>
        <v>6.9090909090909092</v>
      </c>
      <c r="O32" s="117">
        <f>AVERAGE(O19:O30)</f>
        <v>7.0909090909090908</v>
      </c>
      <c r="P32" s="118">
        <f>+N32/O32</f>
        <v>0.97435897435897434</v>
      </c>
      <c r="Q32" s="119">
        <f t="shared" ref="Q32:AC32" si="15">AVERAGE(Q19:Q30)</f>
        <v>2.8703703703703703E-3</v>
      </c>
      <c r="R32" s="119">
        <f t="shared" si="15"/>
        <v>2.493686868686869E-4</v>
      </c>
      <c r="S32" s="119">
        <f t="shared" si="15"/>
        <v>1.0869107744107744E-3</v>
      </c>
      <c r="T32" s="120">
        <f t="shared" si="15"/>
        <v>3.2727272727272729</v>
      </c>
      <c r="U32" s="119">
        <f t="shared" si="15"/>
        <v>2.7325336700336697E-3</v>
      </c>
      <c r="V32" s="120">
        <f t="shared" si="15"/>
        <v>16.181818181818183</v>
      </c>
      <c r="W32" s="119">
        <f t="shared" si="15"/>
        <v>1.9223484848484849E-3</v>
      </c>
      <c r="X32" s="120">
        <f t="shared" si="15"/>
        <v>0.54545454545454541</v>
      </c>
      <c r="Y32" s="117">
        <f t="shared" si="15"/>
        <v>1.9090909090909092</v>
      </c>
      <c r="Z32" s="121">
        <f t="shared" si="15"/>
        <v>24.166666666666668</v>
      </c>
      <c r="AA32" s="122">
        <f t="shared" si="15"/>
        <v>10.916666666666666</v>
      </c>
      <c r="AB32" s="123">
        <f>AVERAGE(AB19:AB30)</f>
        <v>2.0833333333333335</v>
      </c>
      <c r="AC32" s="123">
        <f t="shared" si="15"/>
        <v>17.166666666666668</v>
      </c>
      <c r="AD32" s="123">
        <f>AVERAGE(AD19:AD30)</f>
        <v>30.833333333333332</v>
      </c>
      <c r="AE32" s="123">
        <f>AVERAGE(AE19:AE30)</f>
        <v>38.083333333333336</v>
      </c>
      <c r="AF32" s="123">
        <f>AVERAGE(AF19:AF30)</f>
        <v>8.75</v>
      </c>
      <c r="AG32" s="123">
        <f>AVERAGE(AG19:AG30)</f>
        <v>0.75</v>
      </c>
      <c r="AH32" s="247">
        <f t="shared" ref="AH32:AT32" si="16">AVERAGE(AH19:AH30)</f>
        <v>17.75</v>
      </c>
      <c r="AI32" s="123">
        <f t="shared" si="16"/>
        <v>1.9166666666666667</v>
      </c>
      <c r="AJ32" s="124">
        <f t="shared" si="16"/>
        <v>12.166666666666666</v>
      </c>
      <c r="AK32" s="125">
        <f t="shared" si="16"/>
        <v>0.57166666666666666</v>
      </c>
      <c r="AL32" s="124">
        <f t="shared" si="16"/>
        <v>8.3333333333333329E-2</v>
      </c>
      <c r="AM32" s="126">
        <f t="shared" si="16"/>
        <v>4.1666666666666666E-3</v>
      </c>
      <c r="AN32" s="124">
        <f t="shared" si="16"/>
        <v>12.666666666666666</v>
      </c>
      <c r="AO32" s="127">
        <f t="shared" si="16"/>
        <v>0.63416666666666666</v>
      </c>
      <c r="AP32" s="124">
        <f t="shared" si="16"/>
        <v>11.166666666666666</v>
      </c>
      <c r="AQ32" s="127">
        <f t="shared" si="16"/>
        <v>0.77583333333333337</v>
      </c>
      <c r="AR32" s="124">
        <f t="shared" si="16"/>
        <v>2.25</v>
      </c>
      <c r="AS32" s="123">
        <f t="shared" si="16"/>
        <v>0</v>
      </c>
      <c r="AT32" s="123">
        <f t="shared" si="16"/>
        <v>0.33333333333333331</v>
      </c>
      <c r="AU32" s="128" t="s">
        <v>55</v>
      </c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9"/>
      <c r="BQ32" s="109"/>
      <c r="BR32" s="129"/>
      <c r="BS32" s="129"/>
      <c r="BT32" s="129"/>
      <c r="BU32" s="129"/>
    </row>
    <row r="33" spans="1:73" ht="15.75" thickTop="1" x14ac:dyDescent="0.25">
      <c r="A33" s="45" t="s">
        <v>60</v>
      </c>
      <c r="B33" s="46">
        <v>16</v>
      </c>
      <c r="C33" s="47">
        <v>8</v>
      </c>
      <c r="D33" s="88"/>
      <c r="E33" s="48">
        <v>1</v>
      </c>
      <c r="F33" s="50">
        <f t="shared" ref="F33:F44" si="17">+C33+D33+E33</f>
        <v>9</v>
      </c>
      <c r="G33" s="50">
        <f t="shared" ref="G33:G44" si="18">+(40-F33)</f>
        <v>31</v>
      </c>
      <c r="H33" s="51">
        <f t="shared" ref="H33:H44" si="19">+G33/40</f>
        <v>0.77500000000000002</v>
      </c>
      <c r="I33" s="52">
        <v>33.47</v>
      </c>
      <c r="J33" s="51">
        <f t="shared" ref="J33:J44" si="20">+I33/G33</f>
        <v>1.0796774193548386</v>
      </c>
      <c r="K33" s="53">
        <v>0.6492</v>
      </c>
      <c r="L33" s="54">
        <v>0.32650000000000001</v>
      </c>
      <c r="M33" s="55">
        <v>1.8599999999999998E-2</v>
      </c>
      <c r="N33" s="27">
        <v>11</v>
      </c>
      <c r="O33" s="27">
        <v>11</v>
      </c>
      <c r="P33" s="56">
        <f t="shared" ref="P33:P44" si="21">IF(O33&lt;&gt;0,(+N33/O33),"")</f>
        <v>1</v>
      </c>
      <c r="Q33" s="70">
        <v>2.3379629629629631E-3</v>
      </c>
      <c r="R33" s="70">
        <v>3.4722222222222222E-5</v>
      </c>
      <c r="S33" s="70">
        <v>4.7453703703703704E-4</v>
      </c>
      <c r="T33" s="131">
        <v>2</v>
      </c>
      <c r="U33" s="70">
        <v>4.1666666666666669E-4</v>
      </c>
      <c r="V33" s="89">
        <v>8</v>
      </c>
      <c r="W33" s="70">
        <v>1.1111111111111111E-3</v>
      </c>
      <c r="X33" s="89">
        <v>0</v>
      </c>
      <c r="Y33" s="46">
        <v>0</v>
      </c>
      <c r="Z33" s="59">
        <f>SUM(N33,T33,V33)</f>
        <v>21</v>
      </c>
      <c r="AA33" s="60">
        <v>10</v>
      </c>
      <c r="AB33" s="60">
        <v>4</v>
      </c>
      <c r="AC33" s="60">
        <v>13</v>
      </c>
      <c r="AD33" s="60">
        <v>29</v>
      </c>
      <c r="AE33" s="60">
        <v>23</v>
      </c>
      <c r="AF33" s="60">
        <v>12</v>
      </c>
      <c r="AG33" s="60">
        <v>0</v>
      </c>
      <c r="AH33" s="245">
        <v>17</v>
      </c>
      <c r="AI33" s="60">
        <v>0</v>
      </c>
      <c r="AJ33" s="60">
        <v>14</v>
      </c>
      <c r="AK33" s="61">
        <v>0.82</v>
      </c>
      <c r="AL33" s="60">
        <v>0</v>
      </c>
      <c r="AM33" s="61">
        <v>0</v>
      </c>
      <c r="AN33" s="60">
        <v>13</v>
      </c>
      <c r="AO33" s="61">
        <v>0.76</v>
      </c>
      <c r="AP33" s="60">
        <v>13</v>
      </c>
      <c r="AQ33" s="61">
        <v>1</v>
      </c>
      <c r="AR33" s="60">
        <v>2</v>
      </c>
      <c r="AS33" s="60">
        <v>0</v>
      </c>
      <c r="AT33" s="60">
        <v>0</v>
      </c>
      <c r="AU33" s="45" t="s">
        <v>60</v>
      </c>
    </row>
    <row r="34" spans="1:73" s="63" customFormat="1" ht="15" x14ac:dyDescent="0.25">
      <c r="A34" s="62" t="s">
        <v>61</v>
      </c>
      <c r="B34" s="63">
        <v>16</v>
      </c>
      <c r="C34" s="64"/>
      <c r="D34" s="64"/>
      <c r="E34" s="64">
        <v>1</v>
      </c>
      <c r="F34" s="65">
        <f t="shared" si="17"/>
        <v>1</v>
      </c>
      <c r="G34" s="65">
        <f t="shared" si="18"/>
        <v>39</v>
      </c>
      <c r="H34" s="66">
        <f t="shared" si="19"/>
        <v>0.97499999999999998</v>
      </c>
      <c r="I34" s="67">
        <v>40.4</v>
      </c>
      <c r="J34" s="66">
        <f t="shared" si="20"/>
        <v>1.0358974358974358</v>
      </c>
      <c r="K34" s="68">
        <v>0.70960000000000001</v>
      </c>
      <c r="L34" s="68">
        <v>0.26</v>
      </c>
      <c r="M34" s="69">
        <v>2.6200000000000001E-2</v>
      </c>
      <c r="N34" s="63">
        <v>13</v>
      </c>
      <c r="O34" s="63">
        <v>14</v>
      </c>
      <c r="P34" s="66">
        <f t="shared" si="21"/>
        <v>0.9285714285714286</v>
      </c>
      <c r="Q34" s="70">
        <v>3.0092592592592588E-3</v>
      </c>
      <c r="R34" s="70">
        <v>4.9768518518518521E-4</v>
      </c>
      <c r="S34" s="70">
        <v>1.8171296296296297E-3</v>
      </c>
      <c r="T34" s="71">
        <v>2</v>
      </c>
      <c r="U34" s="70">
        <v>3.0671296296296297E-3</v>
      </c>
      <c r="V34" s="71">
        <v>29</v>
      </c>
      <c r="W34" s="70">
        <v>1.7824074074074072E-3</v>
      </c>
      <c r="X34" s="71">
        <v>0</v>
      </c>
      <c r="Y34" s="63">
        <v>4</v>
      </c>
      <c r="Z34" s="72">
        <f t="shared" ref="Z34:Z44" si="22">SUM(N34,T34,V34)</f>
        <v>44</v>
      </c>
      <c r="AA34" s="60">
        <v>17</v>
      </c>
      <c r="AB34" s="60">
        <v>1</v>
      </c>
      <c r="AC34" s="60">
        <v>5</v>
      </c>
      <c r="AD34" s="60">
        <v>34</v>
      </c>
      <c r="AE34" s="60">
        <v>49</v>
      </c>
      <c r="AF34" s="60">
        <v>7</v>
      </c>
      <c r="AG34" s="60">
        <v>1</v>
      </c>
      <c r="AH34" s="245">
        <v>18</v>
      </c>
      <c r="AI34" s="60">
        <v>1</v>
      </c>
      <c r="AJ34" s="60">
        <v>12</v>
      </c>
      <c r="AK34" s="61">
        <v>0.66</v>
      </c>
      <c r="AL34" s="60">
        <v>0</v>
      </c>
      <c r="AM34" s="61">
        <v>0</v>
      </c>
      <c r="AN34" s="60">
        <v>11</v>
      </c>
      <c r="AO34" s="61">
        <v>0.61</v>
      </c>
      <c r="AP34" s="60">
        <v>11</v>
      </c>
      <c r="AQ34" s="61">
        <v>1</v>
      </c>
      <c r="AR34" s="60">
        <v>1</v>
      </c>
      <c r="AS34" s="60">
        <v>0</v>
      </c>
      <c r="AT34" s="60">
        <v>0</v>
      </c>
      <c r="AU34" s="62" t="s">
        <v>61</v>
      </c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73"/>
      <c r="BQ34" s="73"/>
      <c r="BR34" s="74"/>
      <c r="BS34" s="74"/>
      <c r="BT34" s="74"/>
      <c r="BU34" s="74"/>
    </row>
    <row r="35" spans="1:73" s="63" customFormat="1" ht="15" x14ac:dyDescent="0.25">
      <c r="A35" s="62" t="s">
        <v>62</v>
      </c>
      <c r="B35" s="46">
        <v>16</v>
      </c>
      <c r="C35" s="64"/>
      <c r="D35" s="64"/>
      <c r="E35" s="64">
        <v>1</v>
      </c>
      <c r="F35" s="65">
        <f>+C35+D35+E35</f>
        <v>1</v>
      </c>
      <c r="G35" s="65">
        <f>+(40-F35)</f>
        <v>39</v>
      </c>
      <c r="H35" s="66">
        <f>+G35/40</f>
        <v>0.97499999999999998</v>
      </c>
      <c r="I35" s="67">
        <v>43.25</v>
      </c>
      <c r="J35" s="66">
        <f>+I35/G35</f>
        <v>1.108974358974359</v>
      </c>
      <c r="K35" s="68">
        <v>0.7389</v>
      </c>
      <c r="L35" s="68">
        <v>0.22839999999999999</v>
      </c>
      <c r="M35" s="69">
        <v>2.7199999999999998E-2</v>
      </c>
      <c r="N35" s="63">
        <v>14</v>
      </c>
      <c r="O35" s="63">
        <v>15</v>
      </c>
      <c r="P35" s="66">
        <f>IF(O35&lt;&gt;0,(+N35/O35),"")</f>
        <v>0.93333333333333335</v>
      </c>
      <c r="Q35" s="70">
        <v>3.483796296296296E-3</v>
      </c>
      <c r="R35" s="70">
        <v>5.7870370370370366E-5</v>
      </c>
      <c r="S35" s="70">
        <v>6.2500000000000001E-4</v>
      </c>
      <c r="T35" s="71">
        <v>2</v>
      </c>
      <c r="U35" s="70">
        <v>3.4722222222222222E-5</v>
      </c>
      <c r="V35" s="71">
        <v>19</v>
      </c>
      <c r="W35" s="70">
        <v>3.4953703703703705E-3</v>
      </c>
      <c r="X35" s="71">
        <v>2</v>
      </c>
      <c r="Y35" s="63">
        <v>2</v>
      </c>
      <c r="Z35" s="72">
        <f>SUM(N35,T35,V35)</f>
        <v>35</v>
      </c>
      <c r="AA35" s="60">
        <v>17</v>
      </c>
      <c r="AB35" s="60">
        <v>7</v>
      </c>
      <c r="AC35" s="60">
        <v>7</v>
      </c>
      <c r="AD35" s="60">
        <v>56</v>
      </c>
      <c r="AE35" s="60">
        <v>61</v>
      </c>
      <c r="AF35" s="60">
        <v>23</v>
      </c>
      <c r="AG35" s="60">
        <v>1</v>
      </c>
      <c r="AH35" s="245">
        <v>34</v>
      </c>
      <c r="AI35" s="60">
        <v>0</v>
      </c>
      <c r="AJ35" s="60">
        <v>27</v>
      </c>
      <c r="AK35" s="61">
        <v>0.79</v>
      </c>
      <c r="AL35" s="60">
        <v>0</v>
      </c>
      <c r="AM35" s="61">
        <v>0</v>
      </c>
      <c r="AN35" s="60">
        <v>19</v>
      </c>
      <c r="AO35" s="61">
        <v>0.55000000000000004</v>
      </c>
      <c r="AP35" s="60">
        <v>19</v>
      </c>
      <c r="AQ35" s="61">
        <v>1</v>
      </c>
      <c r="AR35" s="60">
        <v>0</v>
      </c>
      <c r="AS35" s="60">
        <v>0</v>
      </c>
      <c r="AT35" s="60">
        <v>0</v>
      </c>
      <c r="AU35" s="62" t="s">
        <v>62</v>
      </c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73"/>
      <c r="BQ35" s="73"/>
      <c r="BR35" s="74"/>
      <c r="BS35" s="74"/>
      <c r="BT35" s="74"/>
      <c r="BU35" s="74"/>
    </row>
    <row r="36" spans="1:73" s="63" customFormat="1" ht="15" x14ac:dyDescent="0.25">
      <c r="A36" s="62" t="s">
        <v>63</v>
      </c>
      <c r="B36" s="63">
        <v>16</v>
      </c>
      <c r="C36" s="64">
        <v>24</v>
      </c>
      <c r="D36" s="64"/>
      <c r="E36" s="64">
        <v>0</v>
      </c>
      <c r="F36" s="65">
        <f>+C36+D36+E36</f>
        <v>24</v>
      </c>
      <c r="G36" s="65">
        <f>+(40-F36)</f>
        <v>16</v>
      </c>
      <c r="H36" s="66">
        <f>+G36/40</f>
        <v>0.4</v>
      </c>
      <c r="I36" s="67">
        <v>17.43</v>
      </c>
      <c r="J36" s="66">
        <f>+I36/G36</f>
        <v>1.089375</v>
      </c>
      <c r="K36" s="68">
        <v>0.61119999999999997</v>
      </c>
      <c r="L36" s="68">
        <v>0.37519999999999998</v>
      </c>
      <c r="M36" s="69">
        <v>0.01</v>
      </c>
      <c r="N36" s="63">
        <v>6</v>
      </c>
      <c r="O36" s="63">
        <v>8</v>
      </c>
      <c r="P36" s="66">
        <f>IF(O36&lt;&gt;0,(+N36/O36),"")</f>
        <v>0.75</v>
      </c>
      <c r="Q36" s="70">
        <v>7.8703703703703705E-4</v>
      </c>
      <c r="R36" s="70">
        <v>1.6203703703703703E-4</v>
      </c>
      <c r="S36" s="70">
        <v>8.564814814814815E-4</v>
      </c>
      <c r="T36" s="71">
        <v>2</v>
      </c>
      <c r="U36" s="70">
        <v>3.3217592592592591E-3</v>
      </c>
      <c r="V36" s="71">
        <v>2</v>
      </c>
      <c r="W36" s="70">
        <v>2.8240740740740739E-3</v>
      </c>
      <c r="X36" s="71">
        <v>1</v>
      </c>
      <c r="Y36" s="63">
        <v>1</v>
      </c>
      <c r="Z36" s="72">
        <f>SUM(N36,T36,V36)</f>
        <v>10</v>
      </c>
      <c r="AA36" s="60">
        <v>1</v>
      </c>
      <c r="AB36" s="60">
        <v>1</v>
      </c>
      <c r="AC36" s="60">
        <v>4</v>
      </c>
      <c r="AD36" s="60">
        <v>15</v>
      </c>
      <c r="AE36" s="60">
        <v>21</v>
      </c>
      <c r="AF36" s="60">
        <v>8</v>
      </c>
      <c r="AG36" s="60">
        <v>0</v>
      </c>
      <c r="AH36" s="245">
        <v>10</v>
      </c>
      <c r="AI36" s="60">
        <v>1</v>
      </c>
      <c r="AJ36" s="60">
        <v>9</v>
      </c>
      <c r="AK36" s="61">
        <v>0.9</v>
      </c>
      <c r="AL36" s="60">
        <v>0</v>
      </c>
      <c r="AM36" s="61">
        <v>0</v>
      </c>
      <c r="AN36" s="60">
        <v>7</v>
      </c>
      <c r="AO36" s="61">
        <v>0.7</v>
      </c>
      <c r="AP36" s="60">
        <v>7</v>
      </c>
      <c r="AQ36" s="61">
        <v>1</v>
      </c>
      <c r="AR36" s="60">
        <v>0</v>
      </c>
      <c r="AS36" s="60">
        <v>0</v>
      </c>
      <c r="AT36" s="60">
        <v>0</v>
      </c>
      <c r="AU36" s="62" t="s">
        <v>63</v>
      </c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73"/>
      <c r="BQ36" s="73"/>
      <c r="BR36" s="74"/>
      <c r="BS36" s="74"/>
      <c r="BT36" s="74"/>
      <c r="BU36" s="74"/>
    </row>
    <row r="37" spans="1:73" s="63" customFormat="1" ht="15" x14ac:dyDescent="0.25">
      <c r="A37" s="62" t="s">
        <v>64</v>
      </c>
      <c r="B37" s="46">
        <v>16</v>
      </c>
      <c r="C37" s="64">
        <v>36</v>
      </c>
      <c r="D37" s="64"/>
      <c r="E37" s="64">
        <v>0</v>
      </c>
      <c r="F37" s="65">
        <f t="shared" si="17"/>
        <v>36</v>
      </c>
      <c r="G37" s="65">
        <f t="shared" si="18"/>
        <v>4</v>
      </c>
      <c r="H37" s="66">
        <f t="shared" si="19"/>
        <v>0.1</v>
      </c>
      <c r="I37" s="67">
        <v>5.35</v>
      </c>
      <c r="J37" s="66">
        <f t="shared" si="20"/>
        <v>1.3374999999999999</v>
      </c>
      <c r="K37" s="68">
        <v>0.44540000000000002</v>
      </c>
      <c r="L37" s="68">
        <v>0.54620000000000002</v>
      </c>
      <c r="M37" s="69">
        <v>0.01</v>
      </c>
      <c r="N37" s="63">
        <v>1</v>
      </c>
      <c r="O37" s="63">
        <v>1</v>
      </c>
      <c r="P37" s="66">
        <f t="shared" si="21"/>
        <v>1</v>
      </c>
      <c r="Q37" s="70">
        <v>1.1111111111111111E-3</v>
      </c>
      <c r="R37" s="70">
        <v>1.8518518518518518E-4</v>
      </c>
      <c r="S37" s="70">
        <v>1.8518518518518518E-4</v>
      </c>
      <c r="T37" s="71">
        <v>2</v>
      </c>
      <c r="U37" s="70">
        <v>8.7384259259259255E-3</v>
      </c>
      <c r="V37" s="71">
        <v>3</v>
      </c>
      <c r="W37" s="70">
        <v>7.407407407407407E-4</v>
      </c>
      <c r="X37" s="71">
        <v>0</v>
      </c>
      <c r="Y37" s="63">
        <v>1</v>
      </c>
      <c r="Z37" s="72">
        <f t="shared" si="22"/>
        <v>6</v>
      </c>
      <c r="AA37" s="60">
        <v>1</v>
      </c>
      <c r="AB37" s="60">
        <v>0</v>
      </c>
      <c r="AC37" s="60">
        <v>6</v>
      </c>
      <c r="AD37" s="60">
        <v>12</v>
      </c>
      <c r="AE37" s="60">
        <v>9</v>
      </c>
      <c r="AF37" s="60">
        <v>6</v>
      </c>
      <c r="AG37" s="60">
        <v>1</v>
      </c>
      <c r="AH37" s="245">
        <v>7</v>
      </c>
      <c r="AI37" s="60">
        <v>4</v>
      </c>
      <c r="AJ37" s="60">
        <v>2</v>
      </c>
      <c r="AK37" s="61">
        <v>0.28000000000000003</v>
      </c>
      <c r="AL37" s="60">
        <v>0</v>
      </c>
      <c r="AM37" s="61">
        <v>0</v>
      </c>
      <c r="AN37" s="60">
        <v>4</v>
      </c>
      <c r="AO37" s="61">
        <v>0.56999999999999995</v>
      </c>
      <c r="AP37" s="60">
        <v>2</v>
      </c>
      <c r="AQ37" s="61">
        <v>0.5</v>
      </c>
      <c r="AR37" s="60">
        <v>6</v>
      </c>
      <c r="AS37" s="60">
        <v>0</v>
      </c>
      <c r="AT37" s="60">
        <v>0</v>
      </c>
      <c r="AU37" s="62" t="s">
        <v>64</v>
      </c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73"/>
      <c r="BQ37" s="73"/>
      <c r="BR37" s="74"/>
      <c r="BS37" s="74"/>
      <c r="BT37" s="74"/>
      <c r="BU37" s="74"/>
    </row>
    <row r="38" spans="1:73" s="63" customFormat="1" ht="15" x14ac:dyDescent="0.25">
      <c r="A38" s="75" t="s">
        <v>65</v>
      </c>
      <c r="B38" s="63">
        <v>16</v>
      </c>
      <c r="C38" s="64"/>
      <c r="D38" s="64"/>
      <c r="E38" s="64">
        <v>1</v>
      </c>
      <c r="F38" s="65">
        <f t="shared" si="17"/>
        <v>1</v>
      </c>
      <c r="G38" s="65">
        <f t="shared" si="18"/>
        <v>39</v>
      </c>
      <c r="H38" s="66">
        <f t="shared" si="19"/>
        <v>0.97499999999999998</v>
      </c>
      <c r="I38" s="67"/>
      <c r="J38" s="66">
        <f t="shared" si="20"/>
        <v>0</v>
      </c>
      <c r="K38" s="68"/>
      <c r="L38" s="68"/>
      <c r="M38" s="69"/>
      <c r="P38" s="66" t="str">
        <f t="shared" si="21"/>
        <v/>
      </c>
      <c r="Q38" s="70"/>
      <c r="R38" s="70"/>
      <c r="S38" s="70"/>
      <c r="T38" s="71"/>
      <c r="U38" s="70"/>
      <c r="V38" s="71"/>
      <c r="W38" s="70"/>
      <c r="X38" s="71"/>
      <c r="Z38" s="72">
        <f t="shared" si="22"/>
        <v>0</v>
      </c>
      <c r="AA38" s="60">
        <v>0</v>
      </c>
      <c r="AB38" s="60">
        <v>0</v>
      </c>
      <c r="AC38" s="60">
        <v>61</v>
      </c>
      <c r="AD38" s="60">
        <v>2</v>
      </c>
      <c r="AE38" s="60">
        <v>1</v>
      </c>
      <c r="AF38" s="60">
        <v>1</v>
      </c>
      <c r="AG38" s="60">
        <v>0</v>
      </c>
      <c r="AH38" s="245">
        <v>0</v>
      </c>
      <c r="AI38" s="60">
        <v>0</v>
      </c>
      <c r="AJ38" s="60">
        <v>0</v>
      </c>
      <c r="AK38" s="61">
        <v>0</v>
      </c>
      <c r="AL38" s="60">
        <v>0</v>
      </c>
      <c r="AM38" s="61">
        <v>0</v>
      </c>
      <c r="AN38" s="60">
        <v>0</v>
      </c>
      <c r="AO38" s="61">
        <v>0</v>
      </c>
      <c r="AP38" s="60">
        <v>0</v>
      </c>
      <c r="AQ38" s="61">
        <v>0</v>
      </c>
      <c r="AR38" s="60">
        <v>0</v>
      </c>
      <c r="AS38" s="60">
        <v>0</v>
      </c>
      <c r="AT38" s="60">
        <v>0</v>
      </c>
      <c r="AU38" s="75" t="s">
        <v>65</v>
      </c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73"/>
      <c r="BQ38" s="73"/>
      <c r="BR38" s="74"/>
      <c r="BS38" s="74"/>
      <c r="BT38" s="74"/>
      <c r="BU38" s="74"/>
    </row>
    <row r="39" spans="1:73" s="63" customFormat="1" ht="15" x14ac:dyDescent="0.25">
      <c r="A39" s="62" t="s">
        <v>66</v>
      </c>
      <c r="B39" s="46">
        <v>16</v>
      </c>
      <c r="C39" s="64"/>
      <c r="D39" s="64"/>
      <c r="E39" s="64">
        <v>1</v>
      </c>
      <c r="F39" s="65">
        <f t="shared" si="17"/>
        <v>1</v>
      </c>
      <c r="G39" s="65">
        <f t="shared" si="18"/>
        <v>39</v>
      </c>
      <c r="H39" s="66">
        <f t="shared" si="19"/>
        <v>0.97499999999999998</v>
      </c>
      <c r="I39" s="67">
        <v>42.29</v>
      </c>
      <c r="J39" s="66">
        <f t="shared" si="20"/>
        <v>1.0843589743589743</v>
      </c>
      <c r="K39" s="68">
        <v>0.59740000000000004</v>
      </c>
      <c r="L39" s="68">
        <v>0.33879999999999999</v>
      </c>
      <c r="M39" s="69">
        <v>5.5E-2</v>
      </c>
      <c r="N39" s="63">
        <v>21</v>
      </c>
      <c r="O39" s="63">
        <v>21</v>
      </c>
      <c r="P39" s="66">
        <f t="shared" si="21"/>
        <v>1</v>
      </c>
      <c r="Q39" s="70">
        <v>4.108796296296297E-3</v>
      </c>
      <c r="R39" s="70">
        <v>5.6712962962962956E-4</v>
      </c>
      <c r="S39" s="70">
        <v>4.6180555555555558E-3</v>
      </c>
      <c r="T39" s="71">
        <v>5</v>
      </c>
      <c r="U39" s="70">
        <v>9.6064814814814808E-4</v>
      </c>
      <c r="V39" s="71">
        <v>23</v>
      </c>
      <c r="W39" s="70">
        <v>7.6388888888888893E-4</v>
      </c>
      <c r="X39" s="71">
        <v>2</v>
      </c>
      <c r="Y39" s="63">
        <v>6</v>
      </c>
      <c r="Z39" s="72">
        <f t="shared" si="22"/>
        <v>49</v>
      </c>
      <c r="AA39" s="60">
        <v>22</v>
      </c>
      <c r="AB39" s="60">
        <v>3</v>
      </c>
      <c r="AC39" s="60">
        <v>59</v>
      </c>
      <c r="AD39" s="60">
        <v>65</v>
      </c>
      <c r="AE39" s="60">
        <v>77</v>
      </c>
      <c r="AF39" s="60">
        <v>13</v>
      </c>
      <c r="AG39" s="60">
        <v>1</v>
      </c>
      <c r="AH39" s="245">
        <v>30</v>
      </c>
      <c r="AI39" s="60">
        <v>1</v>
      </c>
      <c r="AJ39" s="60">
        <v>21</v>
      </c>
      <c r="AK39" s="61">
        <v>0.7</v>
      </c>
      <c r="AL39" s="60">
        <v>0</v>
      </c>
      <c r="AM39" s="61">
        <v>0</v>
      </c>
      <c r="AN39" s="60">
        <v>25</v>
      </c>
      <c r="AO39" s="61">
        <v>0.83</v>
      </c>
      <c r="AP39" s="60">
        <v>23</v>
      </c>
      <c r="AQ39" s="61">
        <v>0.92</v>
      </c>
      <c r="AR39" s="60">
        <v>2</v>
      </c>
      <c r="AS39" s="60">
        <v>0</v>
      </c>
      <c r="AT39" s="60">
        <v>0</v>
      </c>
      <c r="AU39" s="62" t="s">
        <v>66</v>
      </c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73"/>
      <c r="BQ39" s="73"/>
      <c r="BR39" s="74"/>
      <c r="BS39" s="74"/>
      <c r="BT39" s="74"/>
      <c r="BU39" s="74"/>
    </row>
    <row r="40" spans="1:73" s="63" customFormat="1" ht="15" x14ac:dyDescent="0.25">
      <c r="A40" s="62" t="s">
        <v>67</v>
      </c>
      <c r="B40" s="63">
        <v>16</v>
      </c>
      <c r="C40" s="64"/>
      <c r="D40" s="64"/>
      <c r="E40" s="64">
        <v>1</v>
      </c>
      <c r="F40" s="65">
        <f t="shared" si="17"/>
        <v>1</v>
      </c>
      <c r="G40" s="65">
        <f t="shared" si="18"/>
        <v>39</v>
      </c>
      <c r="H40" s="66">
        <f t="shared" si="19"/>
        <v>0.97499999999999998</v>
      </c>
      <c r="I40" s="67">
        <v>45.01</v>
      </c>
      <c r="J40" s="66">
        <f t="shared" si="20"/>
        <v>1.154102564102564</v>
      </c>
      <c r="K40" s="68">
        <v>0.79</v>
      </c>
      <c r="L40" s="68">
        <v>0.16950000000000001</v>
      </c>
      <c r="M40" s="69">
        <v>0.03</v>
      </c>
      <c r="N40" s="63">
        <v>26</v>
      </c>
      <c r="O40" s="63">
        <v>28</v>
      </c>
      <c r="P40" s="66">
        <f t="shared" si="21"/>
        <v>0.9285714285714286</v>
      </c>
      <c r="Q40" s="70">
        <v>2.0601851851851853E-3</v>
      </c>
      <c r="R40" s="70">
        <v>9.2592592592592588E-5</v>
      </c>
      <c r="S40" s="70">
        <v>7.6388888888888893E-4</v>
      </c>
      <c r="T40" s="71">
        <v>4</v>
      </c>
      <c r="U40" s="70">
        <v>4.1666666666666669E-4</v>
      </c>
      <c r="V40" s="71">
        <v>16</v>
      </c>
      <c r="W40" s="70">
        <v>1.2731481481481483E-3</v>
      </c>
      <c r="X40" s="71">
        <v>2</v>
      </c>
      <c r="Y40" s="63">
        <v>8</v>
      </c>
      <c r="Z40" s="72">
        <f t="shared" si="22"/>
        <v>46</v>
      </c>
      <c r="AA40" s="60">
        <v>17</v>
      </c>
      <c r="AB40" s="60">
        <v>3</v>
      </c>
      <c r="AC40" s="60">
        <v>24</v>
      </c>
      <c r="AD40" s="60">
        <v>49</v>
      </c>
      <c r="AE40" s="60">
        <v>71</v>
      </c>
      <c r="AF40" s="60">
        <v>15</v>
      </c>
      <c r="AG40" s="60">
        <v>1</v>
      </c>
      <c r="AH40" s="245">
        <v>25</v>
      </c>
      <c r="AI40" s="60">
        <v>13</v>
      </c>
      <c r="AJ40" s="60">
        <v>9</v>
      </c>
      <c r="AK40" s="61">
        <v>0.36</v>
      </c>
      <c r="AL40" s="60">
        <v>0</v>
      </c>
      <c r="AM40" s="61">
        <v>0</v>
      </c>
      <c r="AN40" s="60">
        <v>18</v>
      </c>
      <c r="AO40" s="61">
        <v>0.72</v>
      </c>
      <c r="AP40" s="60">
        <v>12</v>
      </c>
      <c r="AQ40" s="61">
        <v>0.66</v>
      </c>
      <c r="AR40" s="60">
        <v>10</v>
      </c>
      <c r="AS40" s="60">
        <v>0</v>
      </c>
      <c r="AT40" s="60">
        <v>2</v>
      </c>
      <c r="AU40" s="62" t="s">
        <v>67</v>
      </c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73"/>
      <c r="BQ40" s="73"/>
      <c r="BR40" s="74"/>
      <c r="BS40" s="74"/>
      <c r="BT40" s="74"/>
      <c r="BU40" s="74"/>
    </row>
    <row r="41" spans="1:73" s="63" customFormat="1" ht="15" x14ac:dyDescent="0.25">
      <c r="A41" s="62" t="s">
        <v>68</v>
      </c>
      <c r="B41" s="46">
        <v>16</v>
      </c>
      <c r="C41" s="64"/>
      <c r="D41" s="64"/>
      <c r="E41" s="64">
        <v>1</v>
      </c>
      <c r="F41" s="65">
        <f t="shared" si="17"/>
        <v>1</v>
      </c>
      <c r="G41" s="65">
        <f t="shared" si="18"/>
        <v>39</v>
      </c>
      <c r="H41" s="66">
        <f t="shared" si="19"/>
        <v>0.97499999999999998</v>
      </c>
      <c r="I41" s="67">
        <v>44.13</v>
      </c>
      <c r="J41" s="66">
        <f t="shared" si="20"/>
        <v>1.1315384615384616</v>
      </c>
      <c r="K41" s="68">
        <v>0.65649999999999997</v>
      </c>
      <c r="L41" s="68">
        <v>0.313</v>
      </c>
      <c r="M41" s="69">
        <v>2.3199999999999998E-2</v>
      </c>
      <c r="N41" s="63">
        <v>18</v>
      </c>
      <c r="O41" s="63">
        <v>19</v>
      </c>
      <c r="P41" s="66">
        <f t="shared" si="21"/>
        <v>0.94736842105263153</v>
      </c>
      <c r="Q41" s="70">
        <v>1.9212962962962962E-3</v>
      </c>
      <c r="R41" s="70">
        <v>4.9768518518518521E-4</v>
      </c>
      <c r="S41" s="70">
        <v>2.9050925925925928E-3</v>
      </c>
      <c r="T41" s="71">
        <v>2</v>
      </c>
      <c r="U41" s="70">
        <v>3.1250000000000001E-4</v>
      </c>
      <c r="V41" s="71">
        <v>15</v>
      </c>
      <c r="W41" s="70">
        <v>1.1689814814814816E-3</v>
      </c>
      <c r="X41" s="71">
        <v>1</v>
      </c>
      <c r="Y41" s="63">
        <v>6</v>
      </c>
      <c r="Z41" s="72">
        <f t="shared" si="22"/>
        <v>35</v>
      </c>
      <c r="AA41" s="60">
        <v>21</v>
      </c>
      <c r="AB41" s="60">
        <v>7</v>
      </c>
      <c r="AC41" s="60">
        <v>8</v>
      </c>
      <c r="AD41" s="60">
        <v>55</v>
      </c>
      <c r="AE41" s="60">
        <v>59</v>
      </c>
      <c r="AF41" s="60">
        <v>16</v>
      </c>
      <c r="AG41" s="60">
        <v>0</v>
      </c>
      <c r="AH41" s="245">
        <v>36</v>
      </c>
      <c r="AI41" s="60">
        <v>6</v>
      </c>
      <c r="AJ41" s="60">
        <v>16</v>
      </c>
      <c r="AK41" s="61">
        <v>0.44</v>
      </c>
      <c r="AL41" s="60">
        <v>0</v>
      </c>
      <c r="AM41" s="61">
        <v>0</v>
      </c>
      <c r="AN41" s="60">
        <v>28</v>
      </c>
      <c r="AO41" s="61">
        <v>0.77</v>
      </c>
      <c r="AP41" s="60">
        <v>25</v>
      </c>
      <c r="AQ41" s="61">
        <v>0.89</v>
      </c>
      <c r="AR41" s="60">
        <v>0</v>
      </c>
      <c r="AS41" s="60">
        <v>0</v>
      </c>
      <c r="AT41" s="60">
        <v>0</v>
      </c>
      <c r="AU41" s="62" t="s">
        <v>68</v>
      </c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73"/>
      <c r="BQ41" s="73"/>
      <c r="BR41" s="74"/>
      <c r="BS41" s="74"/>
      <c r="BT41" s="74"/>
      <c r="BU41" s="74"/>
    </row>
    <row r="42" spans="1:73" s="63" customFormat="1" ht="15" x14ac:dyDescent="0.25">
      <c r="A42" s="62" t="s">
        <v>69</v>
      </c>
      <c r="B42" s="63">
        <v>16</v>
      </c>
      <c r="C42" s="64">
        <v>16</v>
      </c>
      <c r="D42" s="64"/>
      <c r="E42" s="64">
        <v>1</v>
      </c>
      <c r="F42" s="65">
        <f>+C42+D42+E42</f>
        <v>17</v>
      </c>
      <c r="G42" s="65">
        <f>+(40-F42)</f>
        <v>23</v>
      </c>
      <c r="H42" s="66">
        <f>+G42/40</f>
        <v>0.57499999999999996</v>
      </c>
      <c r="I42" s="67">
        <v>25.41</v>
      </c>
      <c r="J42" s="66">
        <f>+I42/G42</f>
        <v>1.1047826086956523</v>
      </c>
      <c r="K42" s="68">
        <v>0.70540000000000003</v>
      </c>
      <c r="L42" s="68">
        <v>0.251</v>
      </c>
      <c r="M42" s="69">
        <v>3.5400000000000001E-2</v>
      </c>
      <c r="N42" s="63">
        <v>12</v>
      </c>
      <c r="O42" s="63">
        <v>12</v>
      </c>
      <c r="P42" s="66">
        <f>IF(O42&lt;&gt;0,(+N42/O42),"")</f>
        <v>1</v>
      </c>
      <c r="Q42" s="70">
        <v>2.8124999999999995E-3</v>
      </c>
      <c r="R42" s="70">
        <v>2.8935185185185189E-4</v>
      </c>
      <c r="S42" s="70">
        <v>1.261574074074074E-3</v>
      </c>
      <c r="T42" s="71">
        <v>7</v>
      </c>
      <c r="U42" s="70">
        <v>7.407407407407407E-4</v>
      </c>
      <c r="V42" s="71">
        <v>24</v>
      </c>
      <c r="W42" s="70">
        <v>1.8981481481481482E-3</v>
      </c>
      <c r="X42" s="71">
        <v>4</v>
      </c>
      <c r="Y42" s="63">
        <v>5</v>
      </c>
      <c r="Z42" s="72">
        <f>SUM(N42,T42,V42)</f>
        <v>43</v>
      </c>
      <c r="AA42" s="60">
        <v>17</v>
      </c>
      <c r="AB42" s="60">
        <v>2</v>
      </c>
      <c r="AC42" s="60">
        <v>1</v>
      </c>
      <c r="AD42" s="60">
        <v>38</v>
      </c>
      <c r="AE42" s="60">
        <v>53</v>
      </c>
      <c r="AF42" s="60">
        <v>11</v>
      </c>
      <c r="AG42" s="60">
        <v>2</v>
      </c>
      <c r="AH42" s="245">
        <v>17</v>
      </c>
      <c r="AI42" s="60">
        <v>0</v>
      </c>
      <c r="AJ42" s="60">
        <v>14</v>
      </c>
      <c r="AK42" s="61">
        <v>0.82</v>
      </c>
      <c r="AL42" s="60">
        <v>0</v>
      </c>
      <c r="AM42" s="61">
        <v>0</v>
      </c>
      <c r="AN42" s="60">
        <v>13</v>
      </c>
      <c r="AO42" s="61">
        <v>0.76</v>
      </c>
      <c r="AP42" s="60">
        <v>12</v>
      </c>
      <c r="AQ42" s="61">
        <v>0.92</v>
      </c>
      <c r="AR42" s="60">
        <v>1</v>
      </c>
      <c r="AS42" s="60">
        <v>0</v>
      </c>
      <c r="AT42" s="60">
        <v>0</v>
      </c>
      <c r="AU42" s="62" t="s">
        <v>69</v>
      </c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73"/>
      <c r="BQ42" s="73"/>
      <c r="BR42" s="74"/>
      <c r="BS42" s="74"/>
      <c r="BT42" s="74"/>
      <c r="BU42" s="74"/>
    </row>
    <row r="43" spans="1:73" s="63" customFormat="1" ht="15" x14ac:dyDescent="0.25">
      <c r="A43" s="62" t="s">
        <v>70</v>
      </c>
      <c r="B43" s="46">
        <v>16</v>
      </c>
      <c r="C43" s="64"/>
      <c r="D43" s="64"/>
      <c r="E43" s="64">
        <v>1</v>
      </c>
      <c r="F43" s="65">
        <f t="shared" si="17"/>
        <v>1</v>
      </c>
      <c r="G43" s="65">
        <f t="shared" si="18"/>
        <v>39</v>
      </c>
      <c r="H43" s="66">
        <f t="shared" si="19"/>
        <v>0.97499999999999998</v>
      </c>
      <c r="I43" s="67">
        <v>38.58</v>
      </c>
      <c r="J43" s="66">
        <f t="shared" si="20"/>
        <v>0.98923076923076914</v>
      </c>
      <c r="K43" s="68">
        <v>0.67569999999999997</v>
      </c>
      <c r="L43" s="68">
        <v>0.29289999999999999</v>
      </c>
      <c r="M43" s="69">
        <v>2.58E-2</v>
      </c>
      <c r="N43" s="63">
        <v>12</v>
      </c>
      <c r="O43" s="63">
        <v>12</v>
      </c>
      <c r="P43" s="66">
        <f t="shared" si="21"/>
        <v>1</v>
      </c>
      <c r="Q43" s="70">
        <v>3.1134259259259257E-3</v>
      </c>
      <c r="R43" s="70">
        <v>4.3981481481481481E-4</v>
      </c>
      <c r="S43" s="70">
        <v>2.4537037037037036E-3</v>
      </c>
      <c r="T43" s="71">
        <v>2</v>
      </c>
      <c r="U43" s="70">
        <v>9.2592592592592588E-5</v>
      </c>
      <c r="V43" s="71">
        <v>12</v>
      </c>
      <c r="W43" s="70">
        <v>1.0069444444444444E-3</v>
      </c>
      <c r="X43" s="71">
        <v>1</v>
      </c>
      <c r="Y43" s="63">
        <v>1</v>
      </c>
      <c r="Z43" s="72">
        <f t="shared" si="22"/>
        <v>26</v>
      </c>
      <c r="AA43" s="60">
        <v>10</v>
      </c>
      <c r="AB43" s="60">
        <v>3</v>
      </c>
      <c r="AC43" s="60">
        <v>15</v>
      </c>
      <c r="AD43" s="60">
        <v>39</v>
      </c>
      <c r="AE43" s="60">
        <v>39</v>
      </c>
      <c r="AF43" s="60">
        <v>18</v>
      </c>
      <c r="AG43" s="60">
        <v>0</v>
      </c>
      <c r="AH43" s="245">
        <v>18</v>
      </c>
      <c r="AI43" s="60">
        <v>3</v>
      </c>
      <c r="AJ43" s="60">
        <v>8</v>
      </c>
      <c r="AK43" s="61">
        <v>0.44</v>
      </c>
      <c r="AL43" s="60">
        <v>0</v>
      </c>
      <c r="AM43" s="61">
        <v>0</v>
      </c>
      <c r="AN43" s="60">
        <v>11</v>
      </c>
      <c r="AO43" s="61">
        <v>0.61</v>
      </c>
      <c r="AP43" s="60">
        <v>6</v>
      </c>
      <c r="AQ43" s="61">
        <v>0.54</v>
      </c>
      <c r="AR43" s="60">
        <v>6</v>
      </c>
      <c r="AS43" s="60">
        <v>0</v>
      </c>
      <c r="AT43" s="60">
        <v>0</v>
      </c>
      <c r="AU43" s="62" t="s">
        <v>70</v>
      </c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73"/>
      <c r="BQ43" s="73"/>
      <c r="BR43" s="74"/>
      <c r="BS43" s="74"/>
      <c r="BT43" s="74"/>
      <c r="BU43" s="74"/>
    </row>
    <row r="44" spans="1:73" s="289" customFormat="1" ht="15" x14ac:dyDescent="0.25">
      <c r="A44" s="223" t="s">
        <v>53</v>
      </c>
      <c r="B44" s="270">
        <v>16</v>
      </c>
      <c r="C44" s="290"/>
      <c r="D44" s="290"/>
      <c r="E44" s="279">
        <v>13</v>
      </c>
      <c r="F44" s="271">
        <f t="shared" si="17"/>
        <v>13</v>
      </c>
      <c r="G44" s="271">
        <f t="shared" si="18"/>
        <v>27</v>
      </c>
      <c r="H44" s="280">
        <f t="shared" si="19"/>
        <v>0.67500000000000004</v>
      </c>
      <c r="I44" s="281">
        <v>42.57</v>
      </c>
      <c r="J44" s="280">
        <f t="shared" si="20"/>
        <v>1.5766666666666667</v>
      </c>
      <c r="K44" s="282">
        <v>0.61560000000000004</v>
      </c>
      <c r="L44" s="282">
        <v>0.34139999999999998</v>
      </c>
      <c r="M44" s="283">
        <v>3.73E-2</v>
      </c>
      <c r="N44" s="269">
        <v>13</v>
      </c>
      <c r="O44" s="269">
        <v>17</v>
      </c>
      <c r="P44" s="280">
        <f t="shared" si="21"/>
        <v>0.76470588235294112</v>
      </c>
      <c r="Q44" s="284">
        <v>4.9189814814814816E-3</v>
      </c>
      <c r="R44" s="284">
        <v>3.1250000000000001E-4</v>
      </c>
      <c r="S44" s="284">
        <v>2.5462962962962961E-3</v>
      </c>
      <c r="T44" s="291">
        <v>18</v>
      </c>
      <c r="U44" s="284">
        <v>3.1365740740740742E-3</v>
      </c>
      <c r="V44" s="285">
        <v>94</v>
      </c>
      <c r="W44" s="284">
        <v>2.685185185185185E-3</v>
      </c>
      <c r="X44" s="285">
        <v>2</v>
      </c>
      <c r="Y44" s="269">
        <v>3</v>
      </c>
      <c r="Z44" s="262">
        <f t="shared" si="22"/>
        <v>125</v>
      </c>
      <c r="AA44" s="292">
        <v>70</v>
      </c>
      <c r="AB44" s="292">
        <v>11</v>
      </c>
      <c r="AC44" s="292">
        <v>33</v>
      </c>
      <c r="AD44" s="292">
        <v>98</v>
      </c>
      <c r="AE44" s="292">
        <v>88</v>
      </c>
      <c r="AF44" s="292">
        <v>34</v>
      </c>
      <c r="AG44" s="292">
        <v>6</v>
      </c>
      <c r="AH44" s="293">
        <v>67</v>
      </c>
      <c r="AI44" s="292">
        <v>0</v>
      </c>
      <c r="AJ44" s="292">
        <v>51</v>
      </c>
      <c r="AK44" s="294">
        <v>0.76</v>
      </c>
      <c r="AL44" s="292">
        <v>0</v>
      </c>
      <c r="AM44" s="294">
        <v>0</v>
      </c>
      <c r="AN44" s="292">
        <v>59</v>
      </c>
      <c r="AO44" s="294">
        <v>0.88</v>
      </c>
      <c r="AP44" s="292">
        <v>56</v>
      </c>
      <c r="AQ44" s="294">
        <v>0.94</v>
      </c>
      <c r="AR44" s="292">
        <v>1</v>
      </c>
      <c r="AS44" s="292">
        <v>0</v>
      </c>
      <c r="AT44" s="292">
        <v>2</v>
      </c>
      <c r="AU44" s="223" t="s">
        <v>53</v>
      </c>
      <c r="AV44" s="269"/>
      <c r="AW44" s="269"/>
      <c r="AX44" s="269"/>
      <c r="AY44" s="269"/>
      <c r="AZ44" s="269"/>
      <c r="BA44" s="269"/>
      <c r="BB44" s="269"/>
      <c r="BC44" s="269"/>
      <c r="BD44" s="269"/>
      <c r="BE44" s="269"/>
      <c r="BF44" s="269"/>
      <c r="BG44" s="269"/>
      <c r="BH44" s="269"/>
      <c r="BI44" s="269"/>
      <c r="BJ44" s="269"/>
      <c r="BK44" s="269"/>
      <c r="BL44" s="269"/>
      <c r="BM44" s="269"/>
      <c r="BN44" s="269"/>
      <c r="BO44" s="269"/>
      <c r="BP44" s="269"/>
      <c r="BQ44" s="269"/>
    </row>
    <row r="45" spans="1:73" s="111" customFormat="1" x14ac:dyDescent="0.25">
      <c r="A45" s="91" t="s">
        <v>54</v>
      </c>
      <c r="B45" s="309"/>
      <c r="C45" s="92">
        <f>SUM(C33:C44)</f>
        <v>84</v>
      </c>
      <c r="D45" s="92">
        <f>SUM(D33:D44)</f>
        <v>0</v>
      </c>
      <c r="E45" s="92">
        <f>SUM(E33:E44)</f>
        <v>22</v>
      </c>
      <c r="F45" s="92">
        <f>SUM(F33:F44)</f>
        <v>106</v>
      </c>
      <c r="G45" s="92">
        <f>SUM(G33:G44)</f>
        <v>374</v>
      </c>
      <c r="H45" s="93">
        <f>AVERAGE(H33:H44)</f>
        <v>0.77916666666666667</v>
      </c>
      <c r="I45" s="94">
        <f>SUM(I33:I44)</f>
        <v>377.89</v>
      </c>
      <c r="J45" s="93">
        <f>AVERAGE(J33:J44)</f>
        <v>1.0576753549016433</v>
      </c>
      <c r="K45" s="93"/>
      <c r="L45" s="93"/>
      <c r="M45" s="95"/>
      <c r="N45" s="96">
        <f>SUM(N33:N44)</f>
        <v>147</v>
      </c>
      <c r="O45" s="96">
        <f>SUM(O33:O44)</f>
        <v>158</v>
      </c>
      <c r="P45" s="97"/>
      <c r="Q45" s="98"/>
      <c r="R45" s="98"/>
      <c r="S45" s="98"/>
      <c r="T45" s="99">
        <f>SUM(T33:T44)</f>
        <v>48</v>
      </c>
      <c r="U45" s="98"/>
      <c r="V45" s="99">
        <f>SUM(V33:V44)</f>
        <v>245</v>
      </c>
      <c r="W45" s="98"/>
      <c r="X45" s="99">
        <f t="shared" ref="X45:AG45" si="23">SUM(X33:X44)</f>
        <v>15</v>
      </c>
      <c r="Y45" s="96">
        <f t="shared" si="23"/>
        <v>37</v>
      </c>
      <c r="Z45" s="100">
        <f t="shared" si="23"/>
        <v>440</v>
      </c>
      <c r="AA45" s="101">
        <f>SUM(AA33:AA44)</f>
        <v>203</v>
      </c>
      <c r="AB45" s="102">
        <f t="shared" si="23"/>
        <v>42</v>
      </c>
      <c r="AC45" s="103">
        <f t="shared" si="23"/>
        <v>236</v>
      </c>
      <c r="AD45" s="102">
        <f t="shared" si="23"/>
        <v>492</v>
      </c>
      <c r="AE45" s="102">
        <f t="shared" si="23"/>
        <v>551</v>
      </c>
      <c r="AF45" s="102">
        <f t="shared" si="23"/>
        <v>164</v>
      </c>
      <c r="AG45" s="102">
        <f t="shared" si="23"/>
        <v>13</v>
      </c>
      <c r="AH45" s="246">
        <f>SUM(AH33:AH44)</f>
        <v>279</v>
      </c>
      <c r="AI45" s="102">
        <f>SUM(AI33:AI44)</f>
        <v>29</v>
      </c>
      <c r="AJ45" s="104">
        <f>SUM(AJ33:AJ44)</f>
        <v>183</v>
      </c>
      <c r="AK45" s="105"/>
      <c r="AL45" s="104">
        <f>SUM(AL33:AL44)</f>
        <v>0</v>
      </c>
      <c r="AM45" s="105"/>
      <c r="AN45" s="104">
        <f>SUM(AN33:AN44)</f>
        <v>208</v>
      </c>
      <c r="AO45" s="106"/>
      <c r="AP45" s="104">
        <f>SUM(AP33:AP44)</f>
        <v>186</v>
      </c>
      <c r="AQ45" s="106"/>
      <c r="AR45" s="104">
        <f>SUM(AR33:AR44)</f>
        <v>29</v>
      </c>
      <c r="AS45" s="102">
        <f>SUM(AS33:AS44)</f>
        <v>0</v>
      </c>
      <c r="AT45" s="102">
        <f>SUM(AT33:AT44)</f>
        <v>4</v>
      </c>
      <c r="AU45" s="107" t="s">
        <v>54</v>
      </c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9"/>
      <c r="BQ45" s="109"/>
      <c r="BR45" s="110"/>
      <c r="BS45" s="110"/>
      <c r="BT45" s="110"/>
      <c r="BU45" s="110"/>
    </row>
    <row r="46" spans="1:73" s="130" customFormat="1" ht="13.5" customHeight="1" thickBot="1" x14ac:dyDescent="0.3">
      <c r="A46" s="112" t="s">
        <v>55</v>
      </c>
      <c r="B46" s="310"/>
      <c r="C46" s="113">
        <f>AVERAGE(C33:C44)</f>
        <v>21</v>
      </c>
      <c r="D46" s="113" t="e">
        <f>AVERAGE(D33:D44)</f>
        <v>#DIV/0!</v>
      </c>
      <c r="E46" s="113">
        <f>AVERAGE(E33:E44)</f>
        <v>1.8333333333333333</v>
      </c>
      <c r="F46" s="113">
        <f>AVERAGE(F33:F44)</f>
        <v>8.8333333333333339</v>
      </c>
      <c r="G46" s="113">
        <f>AVERAGE(G33:G44)</f>
        <v>31.166666666666668</v>
      </c>
      <c r="H46" s="114"/>
      <c r="I46" s="115">
        <f>AVERAGE(I33:I44)</f>
        <v>34.353636363636362</v>
      </c>
      <c r="J46" s="114"/>
      <c r="K46" s="114">
        <f>AVERAGE(K34:K45)</f>
        <v>0.65456999999999999</v>
      </c>
      <c r="L46" s="114">
        <f>AVERAGE(L34:L45)</f>
        <v>0.31164000000000003</v>
      </c>
      <c r="M46" s="116">
        <f>AVERAGE(M34:M45)</f>
        <v>2.8009999999999997E-2</v>
      </c>
      <c r="N46" s="117">
        <f>AVERAGE(N33:N44)</f>
        <v>13.363636363636363</v>
      </c>
      <c r="O46" s="117">
        <f>AVERAGE(O33:O44)</f>
        <v>14.363636363636363</v>
      </c>
      <c r="P46" s="118">
        <f>+N46/O46</f>
        <v>0.930379746835443</v>
      </c>
      <c r="Q46" s="119">
        <f t="shared" ref="Q46:AT46" si="24">AVERAGE(Q33:Q44)</f>
        <v>2.6967592592592594E-3</v>
      </c>
      <c r="R46" s="119">
        <f t="shared" si="24"/>
        <v>2.8514309764309762E-4</v>
      </c>
      <c r="S46" s="119">
        <f t="shared" si="24"/>
        <v>1.6824494949494952E-3</v>
      </c>
      <c r="T46" s="120">
        <f t="shared" si="24"/>
        <v>4.3636363636363633</v>
      </c>
      <c r="U46" s="119">
        <f t="shared" si="24"/>
        <v>1.9307659932659928E-3</v>
      </c>
      <c r="V46" s="120">
        <f t="shared" si="24"/>
        <v>22.272727272727273</v>
      </c>
      <c r="W46" s="119">
        <f t="shared" si="24"/>
        <v>1.7045454545454549E-3</v>
      </c>
      <c r="X46" s="120">
        <f t="shared" si="24"/>
        <v>1.3636363636363635</v>
      </c>
      <c r="Y46" s="117">
        <f t="shared" si="24"/>
        <v>3.3636363636363638</v>
      </c>
      <c r="Z46" s="121">
        <f t="shared" si="24"/>
        <v>36.666666666666664</v>
      </c>
      <c r="AA46" s="132">
        <f>AVERAGE(AA33:AA44)</f>
        <v>16.916666666666668</v>
      </c>
      <c r="AB46" s="133">
        <f>AVERAGE(AB33:AB44)</f>
        <v>3.5</v>
      </c>
      <c r="AC46" s="133">
        <f t="shared" si="24"/>
        <v>19.666666666666668</v>
      </c>
      <c r="AD46" s="133">
        <f t="shared" si="24"/>
        <v>41</v>
      </c>
      <c r="AE46" s="133">
        <f t="shared" si="24"/>
        <v>45.916666666666664</v>
      </c>
      <c r="AF46" s="133">
        <f t="shared" si="24"/>
        <v>13.666666666666666</v>
      </c>
      <c r="AG46" s="133">
        <f t="shared" si="24"/>
        <v>1.0833333333333333</v>
      </c>
      <c r="AH46" s="248">
        <f t="shared" si="24"/>
        <v>23.25</v>
      </c>
      <c r="AI46" s="133">
        <f t="shared" si="24"/>
        <v>2.4166666666666665</v>
      </c>
      <c r="AJ46" s="134">
        <f t="shared" si="24"/>
        <v>15.25</v>
      </c>
      <c r="AK46" s="135">
        <f t="shared" si="24"/>
        <v>0.58083333333333342</v>
      </c>
      <c r="AL46" s="134">
        <f t="shared" si="24"/>
        <v>0</v>
      </c>
      <c r="AM46" s="136">
        <f t="shared" si="24"/>
        <v>0</v>
      </c>
      <c r="AN46" s="134">
        <f t="shared" si="24"/>
        <v>17.333333333333332</v>
      </c>
      <c r="AO46" s="137">
        <f t="shared" si="24"/>
        <v>0.64666666666666661</v>
      </c>
      <c r="AP46" s="134">
        <f>AVERAGE(AP33:AP44)</f>
        <v>15.5</v>
      </c>
      <c r="AQ46" s="137">
        <f>AVERAGE(AQ33:AQ44)</f>
        <v>0.78083333333333327</v>
      </c>
      <c r="AR46" s="134">
        <f t="shared" si="24"/>
        <v>2.4166666666666665</v>
      </c>
      <c r="AS46" s="133">
        <f t="shared" si="24"/>
        <v>0</v>
      </c>
      <c r="AT46" s="133">
        <f t="shared" si="24"/>
        <v>0.33333333333333331</v>
      </c>
      <c r="AU46" s="128" t="s">
        <v>55</v>
      </c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9"/>
      <c r="BQ46" s="109"/>
      <c r="BR46" s="129"/>
      <c r="BS46" s="129"/>
      <c r="BT46" s="129"/>
      <c r="BU46" s="129"/>
    </row>
    <row r="47" spans="1:73" ht="15.75" thickTop="1" x14ac:dyDescent="0.25">
      <c r="A47" s="45" t="s">
        <v>60</v>
      </c>
      <c r="B47" s="46">
        <v>17</v>
      </c>
      <c r="C47" s="47"/>
      <c r="D47" s="88"/>
      <c r="E47" s="48"/>
      <c r="F47" s="50">
        <f t="shared" ref="F47:F58" si="25">+C47+D47+E47</f>
        <v>0</v>
      </c>
      <c r="G47" s="50">
        <f t="shared" ref="G47:G58" si="26">+(40-F47)</f>
        <v>40</v>
      </c>
      <c r="H47" s="51">
        <f t="shared" ref="H47:H58" si="27">+G47/40</f>
        <v>1</v>
      </c>
      <c r="I47" s="52">
        <v>42.19</v>
      </c>
      <c r="J47" s="51">
        <f t="shared" ref="J47:J58" si="28">+I47/G47</f>
        <v>1.0547499999999999</v>
      </c>
      <c r="K47" s="53">
        <v>0.69299999999999995</v>
      </c>
      <c r="L47" s="54">
        <v>0.26679999999999998</v>
      </c>
      <c r="M47" s="55">
        <v>3.4000000000000002E-2</v>
      </c>
      <c r="N47" s="27">
        <v>15</v>
      </c>
      <c r="O47" s="27">
        <v>15</v>
      </c>
      <c r="P47" s="56">
        <f t="shared" ref="P47:P58" si="29">IF(O47&lt;&gt;0,(+N47/O47),"")</f>
        <v>1</v>
      </c>
      <c r="Q47" s="70">
        <v>3.8078703703703707E-3</v>
      </c>
      <c r="R47" s="70">
        <v>1.8518518518518518E-4</v>
      </c>
      <c r="S47" s="70">
        <v>2.1990740740740742E-3</v>
      </c>
      <c r="T47" s="131">
        <v>1</v>
      </c>
      <c r="U47" s="70">
        <v>2.6620370370370372E-4</v>
      </c>
      <c r="V47" s="89">
        <v>15</v>
      </c>
      <c r="W47" s="70">
        <v>1.3194444444444443E-3</v>
      </c>
      <c r="X47" s="89">
        <v>1</v>
      </c>
      <c r="Y47" s="46">
        <v>2</v>
      </c>
      <c r="Z47" s="59">
        <f t="shared" ref="Z47:Z58" si="30">SUM(N47,T47,V47)</f>
        <v>31</v>
      </c>
      <c r="AA47" s="60">
        <v>21</v>
      </c>
      <c r="AB47" s="60">
        <v>5</v>
      </c>
      <c r="AC47" s="60">
        <v>15</v>
      </c>
      <c r="AD47" s="60">
        <v>49</v>
      </c>
      <c r="AE47" s="60">
        <v>42</v>
      </c>
      <c r="AF47" s="60">
        <v>18</v>
      </c>
      <c r="AG47" s="60">
        <v>0</v>
      </c>
      <c r="AH47" s="245">
        <v>22</v>
      </c>
      <c r="AI47" s="60">
        <v>1</v>
      </c>
      <c r="AJ47" s="60">
        <v>19</v>
      </c>
      <c r="AK47" s="61">
        <v>0.86</v>
      </c>
      <c r="AL47" s="60">
        <v>0</v>
      </c>
      <c r="AM47" s="61">
        <v>0</v>
      </c>
      <c r="AN47" s="60">
        <v>18</v>
      </c>
      <c r="AO47" s="61">
        <v>0.81</v>
      </c>
      <c r="AP47" s="60">
        <v>17</v>
      </c>
      <c r="AQ47" s="61">
        <v>0.94</v>
      </c>
      <c r="AR47" s="60">
        <v>2</v>
      </c>
      <c r="AS47" s="60">
        <v>0</v>
      </c>
      <c r="AT47" s="60">
        <v>0</v>
      </c>
      <c r="AU47" s="45" t="s">
        <v>60</v>
      </c>
    </row>
    <row r="48" spans="1:73" s="63" customFormat="1" ht="15" x14ac:dyDescent="0.25">
      <c r="A48" s="62" t="s">
        <v>61</v>
      </c>
      <c r="B48" s="63">
        <v>17</v>
      </c>
      <c r="C48" s="64">
        <v>24</v>
      </c>
      <c r="D48" s="64"/>
      <c r="E48" s="64"/>
      <c r="F48" s="65">
        <f t="shared" si="25"/>
        <v>24</v>
      </c>
      <c r="G48" s="65">
        <f t="shared" si="26"/>
        <v>16</v>
      </c>
      <c r="H48" s="66">
        <f t="shared" si="27"/>
        <v>0.4</v>
      </c>
      <c r="I48" s="67">
        <v>17.02</v>
      </c>
      <c r="J48" s="66">
        <f t="shared" si="28"/>
        <v>1.06375</v>
      </c>
      <c r="K48" s="68">
        <v>0.7944</v>
      </c>
      <c r="L48" s="68">
        <v>0.16850000000000001</v>
      </c>
      <c r="M48" s="69">
        <v>3.1699999999999999E-2</v>
      </c>
      <c r="N48" s="63">
        <v>5</v>
      </c>
      <c r="O48" s="63">
        <v>5</v>
      </c>
      <c r="P48" s="66">
        <f t="shared" si="29"/>
        <v>1</v>
      </c>
      <c r="Q48" s="70">
        <v>4.0740740740740746E-3</v>
      </c>
      <c r="R48" s="70">
        <v>3.7037037037037035E-4</v>
      </c>
      <c r="S48" s="70">
        <v>1.261574074074074E-3</v>
      </c>
      <c r="T48" s="71">
        <v>2</v>
      </c>
      <c r="U48" s="70">
        <v>4.8611111111111104E-4</v>
      </c>
      <c r="V48" s="71">
        <v>13</v>
      </c>
      <c r="W48" s="70">
        <v>2.0717592592592593E-3</v>
      </c>
      <c r="X48" s="71">
        <v>1</v>
      </c>
      <c r="Y48" s="63">
        <v>1</v>
      </c>
      <c r="Z48" s="72">
        <f t="shared" si="30"/>
        <v>20</v>
      </c>
      <c r="AA48" s="60">
        <v>9</v>
      </c>
      <c r="AB48" s="60">
        <v>2</v>
      </c>
      <c r="AC48" s="60">
        <v>6</v>
      </c>
      <c r="AD48" s="60">
        <v>17</v>
      </c>
      <c r="AE48" s="60">
        <v>15</v>
      </c>
      <c r="AF48" s="60">
        <v>2</v>
      </c>
      <c r="AG48" s="60">
        <v>1</v>
      </c>
      <c r="AH48" s="245">
        <v>8</v>
      </c>
      <c r="AI48" s="60">
        <v>2</v>
      </c>
      <c r="AJ48" s="60">
        <v>5</v>
      </c>
      <c r="AK48" s="61">
        <v>0.62</v>
      </c>
      <c r="AL48" s="60">
        <v>0</v>
      </c>
      <c r="AM48" s="61">
        <v>0</v>
      </c>
      <c r="AN48" s="60">
        <v>3</v>
      </c>
      <c r="AO48" s="61">
        <v>0.37</v>
      </c>
      <c r="AP48" s="60">
        <v>2</v>
      </c>
      <c r="AQ48" s="61">
        <v>0.66</v>
      </c>
      <c r="AR48" s="60">
        <v>2</v>
      </c>
      <c r="AS48" s="60">
        <v>0</v>
      </c>
      <c r="AT48" s="60">
        <v>0</v>
      </c>
      <c r="AU48" s="62" t="s">
        <v>61</v>
      </c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73"/>
      <c r="BQ48" s="73"/>
      <c r="BR48" s="74"/>
      <c r="BS48" s="74"/>
      <c r="BT48" s="74"/>
      <c r="BU48" s="74"/>
    </row>
    <row r="49" spans="1:73" s="63" customFormat="1" ht="15" x14ac:dyDescent="0.25">
      <c r="A49" s="62" t="s">
        <v>62</v>
      </c>
      <c r="B49" s="46">
        <v>17</v>
      </c>
      <c r="C49" s="64"/>
      <c r="D49" s="64"/>
      <c r="E49" s="64"/>
      <c r="F49" s="65">
        <f t="shared" si="25"/>
        <v>0</v>
      </c>
      <c r="G49" s="65">
        <f t="shared" si="26"/>
        <v>40</v>
      </c>
      <c r="H49" s="66">
        <f t="shared" si="27"/>
        <v>1</v>
      </c>
      <c r="I49" s="67">
        <v>29.19</v>
      </c>
      <c r="J49" s="66">
        <f t="shared" si="28"/>
        <v>0.72975000000000001</v>
      </c>
      <c r="K49" s="68">
        <v>0.76970000000000005</v>
      </c>
      <c r="L49" s="68">
        <v>0.1971</v>
      </c>
      <c r="M49" s="69">
        <v>2.7E-2</v>
      </c>
      <c r="N49" s="63">
        <v>10</v>
      </c>
      <c r="O49" s="63">
        <v>10</v>
      </c>
      <c r="P49" s="66">
        <f t="shared" si="29"/>
        <v>1</v>
      </c>
      <c r="Q49" s="70">
        <v>2.8240740740740739E-3</v>
      </c>
      <c r="R49" s="70">
        <v>5.6712962962962956E-4</v>
      </c>
      <c r="S49" s="70">
        <v>2.685185185185185E-3</v>
      </c>
      <c r="T49" s="71">
        <v>5</v>
      </c>
      <c r="U49" s="70">
        <v>3.0671296296296297E-3</v>
      </c>
      <c r="V49" s="71">
        <v>17</v>
      </c>
      <c r="W49" s="70">
        <v>1.1226851851851851E-3</v>
      </c>
      <c r="X49" s="71">
        <v>2</v>
      </c>
      <c r="Y49" s="63">
        <v>5</v>
      </c>
      <c r="Z49" s="72">
        <f t="shared" si="30"/>
        <v>32</v>
      </c>
      <c r="AA49" s="60">
        <v>9</v>
      </c>
      <c r="AB49" s="60">
        <v>2</v>
      </c>
      <c r="AC49" s="60">
        <v>7</v>
      </c>
      <c r="AD49" s="60">
        <v>40</v>
      </c>
      <c r="AE49" s="60">
        <v>47</v>
      </c>
      <c r="AF49" s="60">
        <v>15</v>
      </c>
      <c r="AG49" s="60">
        <v>0</v>
      </c>
      <c r="AH49" s="245">
        <v>14</v>
      </c>
      <c r="AI49" s="60">
        <v>1</v>
      </c>
      <c r="AJ49" s="60">
        <v>9</v>
      </c>
      <c r="AK49" s="61">
        <v>0.64</v>
      </c>
      <c r="AL49" s="60">
        <v>0</v>
      </c>
      <c r="AM49" s="61">
        <v>0</v>
      </c>
      <c r="AN49" s="60">
        <v>6</v>
      </c>
      <c r="AO49" s="61">
        <v>0.42</v>
      </c>
      <c r="AP49" s="60">
        <v>4</v>
      </c>
      <c r="AQ49" s="61">
        <v>0.66</v>
      </c>
      <c r="AR49" s="60">
        <v>2</v>
      </c>
      <c r="AS49" s="60">
        <v>0</v>
      </c>
      <c r="AT49" s="60">
        <v>0</v>
      </c>
      <c r="AU49" s="62" t="s">
        <v>62</v>
      </c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73"/>
      <c r="BQ49" s="73"/>
      <c r="BR49" s="74"/>
      <c r="BS49" s="74"/>
      <c r="BT49" s="74"/>
      <c r="BU49" s="74"/>
    </row>
    <row r="50" spans="1:73" s="63" customFormat="1" ht="15" x14ac:dyDescent="0.25">
      <c r="A50" s="62" t="s">
        <v>63</v>
      </c>
      <c r="B50" s="63">
        <v>17</v>
      </c>
      <c r="C50" s="64"/>
      <c r="D50" s="64"/>
      <c r="E50" s="64">
        <v>2</v>
      </c>
      <c r="F50" s="65">
        <f t="shared" si="25"/>
        <v>2</v>
      </c>
      <c r="G50" s="65">
        <f t="shared" si="26"/>
        <v>38</v>
      </c>
      <c r="H50" s="66">
        <f t="shared" si="27"/>
        <v>0.95</v>
      </c>
      <c r="I50" s="67">
        <v>40.520000000000003</v>
      </c>
      <c r="J50" s="66">
        <f t="shared" si="28"/>
        <v>1.0663157894736843</v>
      </c>
      <c r="K50" s="68">
        <v>0.81530000000000002</v>
      </c>
      <c r="L50" s="68">
        <v>0.16569999999999999</v>
      </c>
      <c r="M50" s="69">
        <v>1.37E-2</v>
      </c>
      <c r="N50" s="63">
        <v>12</v>
      </c>
      <c r="O50" s="63">
        <v>12</v>
      </c>
      <c r="P50" s="66">
        <f t="shared" si="29"/>
        <v>1</v>
      </c>
      <c r="Q50" s="70">
        <v>1.6435185185185183E-3</v>
      </c>
      <c r="R50" s="70">
        <v>2.8935185185185189E-4</v>
      </c>
      <c r="S50" s="70">
        <v>1.5856481481481479E-3</v>
      </c>
      <c r="T50" s="71">
        <v>5</v>
      </c>
      <c r="U50" s="70">
        <v>4.0046296296296297E-3</v>
      </c>
      <c r="V50" s="71">
        <v>7</v>
      </c>
      <c r="W50" s="70">
        <v>1.0648148148148147E-3</v>
      </c>
      <c r="X50" s="71">
        <v>1</v>
      </c>
      <c r="Y50" s="63">
        <v>3</v>
      </c>
      <c r="Z50" s="72">
        <f t="shared" si="30"/>
        <v>24</v>
      </c>
      <c r="AA50" s="60">
        <v>5</v>
      </c>
      <c r="AB50" s="60">
        <v>0</v>
      </c>
      <c r="AC50" s="60">
        <v>2</v>
      </c>
      <c r="AD50" s="60">
        <v>49</v>
      </c>
      <c r="AE50" s="60">
        <v>81</v>
      </c>
      <c r="AF50" s="60">
        <v>16</v>
      </c>
      <c r="AG50" s="60">
        <v>0</v>
      </c>
      <c r="AH50" s="245">
        <v>37</v>
      </c>
      <c r="AI50" s="60">
        <v>0</v>
      </c>
      <c r="AJ50" s="60">
        <v>32</v>
      </c>
      <c r="AK50" s="61">
        <v>0.86</v>
      </c>
      <c r="AL50" s="60">
        <v>0</v>
      </c>
      <c r="AM50" s="61">
        <v>0</v>
      </c>
      <c r="AN50" s="60">
        <v>27</v>
      </c>
      <c r="AO50" s="61">
        <v>0.72</v>
      </c>
      <c r="AP50" s="60">
        <v>27</v>
      </c>
      <c r="AQ50" s="61">
        <v>1</v>
      </c>
      <c r="AR50" s="60">
        <v>0</v>
      </c>
      <c r="AS50" s="60">
        <v>0</v>
      </c>
      <c r="AT50" s="60">
        <v>0</v>
      </c>
      <c r="AU50" s="62" t="s">
        <v>63</v>
      </c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73"/>
      <c r="BQ50" s="73"/>
      <c r="BR50" s="74"/>
      <c r="BS50" s="74"/>
      <c r="BT50" s="74"/>
      <c r="BU50" s="74"/>
    </row>
    <row r="51" spans="1:73" s="63" customFormat="1" ht="15" x14ac:dyDescent="0.25">
      <c r="A51" s="62" t="s">
        <v>64</v>
      </c>
      <c r="B51" s="46">
        <v>17</v>
      </c>
      <c r="C51" s="64">
        <v>8</v>
      </c>
      <c r="D51" s="64"/>
      <c r="E51" s="64"/>
      <c r="F51" s="65">
        <f t="shared" si="25"/>
        <v>8</v>
      </c>
      <c r="G51" s="65">
        <f t="shared" si="26"/>
        <v>32</v>
      </c>
      <c r="H51" s="66">
        <f t="shared" si="27"/>
        <v>0.8</v>
      </c>
      <c r="I51" s="67">
        <v>35.33</v>
      </c>
      <c r="J51" s="66">
        <f t="shared" si="28"/>
        <v>1.1040624999999999</v>
      </c>
      <c r="K51" s="68">
        <v>0.72</v>
      </c>
      <c r="L51" s="68">
        <v>0.24529999999999999</v>
      </c>
      <c r="M51" s="69">
        <v>2.8899999999999999E-2</v>
      </c>
      <c r="N51" s="63">
        <v>11</v>
      </c>
      <c r="O51" s="63">
        <v>11</v>
      </c>
      <c r="P51" s="66">
        <f t="shared" si="29"/>
        <v>1</v>
      </c>
      <c r="Q51" s="70">
        <v>3.8657407407407408E-3</v>
      </c>
      <c r="R51" s="70">
        <v>2.3148148148148147E-5</v>
      </c>
      <c r="S51" s="70">
        <v>1.8518518518518518E-4</v>
      </c>
      <c r="T51" s="71">
        <v>1</v>
      </c>
      <c r="U51" s="70">
        <v>4.3645833333333335E-2</v>
      </c>
      <c r="V51" s="71">
        <v>6</v>
      </c>
      <c r="W51" s="70">
        <v>2.0370370370370373E-3</v>
      </c>
      <c r="X51" s="71">
        <v>0</v>
      </c>
      <c r="Y51" s="63">
        <v>3</v>
      </c>
      <c r="Z51" s="72">
        <f t="shared" si="30"/>
        <v>18</v>
      </c>
      <c r="AA51" s="60">
        <v>9</v>
      </c>
      <c r="AB51" s="60">
        <v>2</v>
      </c>
      <c r="AC51" s="60">
        <v>5</v>
      </c>
      <c r="AD51" s="60">
        <v>41</v>
      </c>
      <c r="AE51" s="60">
        <v>49</v>
      </c>
      <c r="AF51" s="60">
        <v>11</v>
      </c>
      <c r="AG51" s="60">
        <v>2</v>
      </c>
      <c r="AH51" s="245">
        <v>17</v>
      </c>
      <c r="AI51" s="60">
        <v>3</v>
      </c>
      <c r="AJ51" s="60">
        <v>7</v>
      </c>
      <c r="AK51" s="61">
        <v>0.41</v>
      </c>
      <c r="AL51" s="60">
        <v>0</v>
      </c>
      <c r="AM51" s="61">
        <v>0</v>
      </c>
      <c r="AN51" s="60">
        <v>14</v>
      </c>
      <c r="AO51" s="61">
        <v>0.82</v>
      </c>
      <c r="AP51" s="60">
        <v>8</v>
      </c>
      <c r="AQ51" s="61">
        <v>0.56999999999999995</v>
      </c>
      <c r="AR51" s="60">
        <v>1</v>
      </c>
      <c r="AS51" s="60">
        <v>0</v>
      </c>
      <c r="AT51" s="60">
        <v>0</v>
      </c>
      <c r="AU51" s="62" t="s">
        <v>64</v>
      </c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73"/>
      <c r="BQ51" s="73"/>
      <c r="BR51" s="74"/>
      <c r="BS51" s="74"/>
      <c r="BT51" s="74"/>
      <c r="BU51" s="74"/>
    </row>
    <row r="52" spans="1:73" s="63" customFormat="1" ht="15" x14ac:dyDescent="0.25">
      <c r="A52" s="75" t="s">
        <v>65</v>
      </c>
      <c r="B52" s="63">
        <v>17</v>
      </c>
      <c r="C52" s="64"/>
      <c r="D52" s="64"/>
      <c r="E52" s="64">
        <v>2</v>
      </c>
      <c r="F52" s="65">
        <f t="shared" si="25"/>
        <v>2</v>
      </c>
      <c r="G52" s="65">
        <f t="shared" si="26"/>
        <v>38</v>
      </c>
      <c r="H52" s="66">
        <f t="shared" si="27"/>
        <v>0.95</v>
      </c>
      <c r="I52" s="67"/>
      <c r="J52" s="66">
        <f t="shared" si="28"/>
        <v>0</v>
      </c>
      <c r="K52" s="68"/>
      <c r="L52" s="68"/>
      <c r="M52" s="69"/>
      <c r="P52" s="66" t="str">
        <f t="shared" si="29"/>
        <v/>
      </c>
      <c r="Q52" s="70"/>
      <c r="R52" s="70"/>
      <c r="S52" s="70"/>
      <c r="T52" s="71"/>
      <c r="U52" s="70"/>
      <c r="V52" s="71"/>
      <c r="W52" s="70"/>
      <c r="X52" s="71"/>
      <c r="Z52" s="72">
        <f t="shared" si="30"/>
        <v>0</v>
      </c>
      <c r="AA52" s="60">
        <v>1</v>
      </c>
      <c r="AB52" s="60">
        <v>0</v>
      </c>
      <c r="AC52" s="60">
        <v>61</v>
      </c>
      <c r="AD52" s="60">
        <v>6</v>
      </c>
      <c r="AE52" s="60">
        <v>0</v>
      </c>
      <c r="AF52" s="60">
        <v>4</v>
      </c>
      <c r="AG52" s="60">
        <v>2</v>
      </c>
      <c r="AH52" s="245">
        <v>2</v>
      </c>
      <c r="AI52" s="60">
        <v>1</v>
      </c>
      <c r="AJ52" s="60">
        <v>1</v>
      </c>
      <c r="AK52" s="61">
        <v>0.5</v>
      </c>
      <c r="AL52" s="60">
        <v>0</v>
      </c>
      <c r="AM52" s="61">
        <v>0</v>
      </c>
      <c r="AN52" s="60">
        <v>2</v>
      </c>
      <c r="AO52" s="61">
        <v>1</v>
      </c>
      <c r="AP52" s="60">
        <v>2</v>
      </c>
      <c r="AQ52" s="61">
        <v>1</v>
      </c>
      <c r="AR52" s="60">
        <v>0</v>
      </c>
      <c r="AS52" s="60">
        <v>0</v>
      </c>
      <c r="AT52" s="60">
        <v>0</v>
      </c>
      <c r="AU52" s="75" t="s">
        <v>65</v>
      </c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73"/>
      <c r="BQ52" s="73"/>
      <c r="BR52" s="74"/>
      <c r="BS52" s="74"/>
      <c r="BT52" s="74"/>
      <c r="BU52" s="74"/>
    </row>
    <row r="53" spans="1:73" s="63" customFormat="1" ht="15" x14ac:dyDescent="0.25">
      <c r="A53" s="62" t="s">
        <v>66</v>
      </c>
      <c r="B53" s="46">
        <v>17</v>
      </c>
      <c r="C53" s="64"/>
      <c r="D53" s="64"/>
      <c r="E53" s="64"/>
      <c r="F53" s="65">
        <f t="shared" si="25"/>
        <v>0</v>
      </c>
      <c r="G53" s="65">
        <f t="shared" si="26"/>
        <v>40</v>
      </c>
      <c r="H53" s="66">
        <f t="shared" si="27"/>
        <v>1</v>
      </c>
      <c r="I53" s="67">
        <v>42.5</v>
      </c>
      <c r="J53" s="66">
        <f t="shared" si="28"/>
        <v>1.0625</v>
      </c>
      <c r="K53" s="68">
        <v>0.6</v>
      </c>
      <c r="L53" s="68">
        <v>0.37869999999999998</v>
      </c>
      <c r="M53" s="69">
        <v>1.7500000000000002E-2</v>
      </c>
      <c r="N53" s="63">
        <v>8</v>
      </c>
      <c r="O53" s="63">
        <v>9</v>
      </c>
      <c r="P53" s="66">
        <f t="shared" si="29"/>
        <v>0.88888888888888884</v>
      </c>
      <c r="Q53" s="70">
        <v>3.2870370370370367E-3</v>
      </c>
      <c r="R53" s="70">
        <v>5.4398148148148144E-4</v>
      </c>
      <c r="S53" s="70">
        <v>2.8935185185185188E-3</v>
      </c>
      <c r="T53" s="71">
        <v>8</v>
      </c>
      <c r="U53" s="70">
        <v>1.2847222222222223E-3</v>
      </c>
      <c r="V53" s="71">
        <v>14</v>
      </c>
      <c r="W53" s="70">
        <v>1.8055555555555557E-3</v>
      </c>
      <c r="X53" s="71">
        <v>0</v>
      </c>
      <c r="Y53" s="63">
        <v>1</v>
      </c>
      <c r="Z53" s="72">
        <f t="shared" si="30"/>
        <v>30</v>
      </c>
      <c r="AA53" s="60">
        <v>8</v>
      </c>
      <c r="AB53" s="60">
        <v>4</v>
      </c>
      <c r="AC53" s="60">
        <v>55</v>
      </c>
      <c r="AD53" s="60">
        <v>61</v>
      </c>
      <c r="AE53" s="60">
        <v>80</v>
      </c>
      <c r="AF53" s="60">
        <v>18</v>
      </c>
      <c r="AG53" s="60">
        <v>5</v>
      </c>
      <c r="AH53" s="245">
        <v>32</v>
      </c>
      <c r="AI53" s="60">
        <v>1</v>
      </c>
      <c r="AJ53" s="60">
        <v>20</v>
      </c>
      <c r="AK53" s="61">
        <v>0.62</v>
      </c>
      <c r="AL53" s="60">
        <v>0</v>
      </c>
      <c r="AM53" s="61">
        <v>0</v>
      </c>
      <c r="AN53" s="60">
        <v>21</v>
      </c>
      <c r="AO53" s="61">
        <v>0.65</v>
      </c>
      <c r="AP53" s="60">
        <v>20</v>
      </c>
      <c r="AQ53" s="61">
        <v>0.95</v>
      </c>
      <c r="AR53" s="60">
        <v>3</v>
      </c>
      <c r="AS53" s="60">
        <v>0</v>
      </c>
      <c r="AT53" s="60">
        <v>1</v>
      </c>
      <c r="AU53" s="62" t="s">
        <v>66</v>
      </c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73"/>
      <c r="BQ53" s="73"/>
      <c r="BR53" s="74"/>
      <c r="BS53" s="74"/>
      <c r="BT53" s="74"/>
      <c r="BU53" s="74"/>
    </row>
    <row r="54" spans="1:73" s="63" customFormat="1" ht="15" x14ac:dyDescent="0.25">
      <c r="A54" s="62" t="s">
        <v>67</v>
      </c>
      <c r="B54" s="63">
        <v>17</v>
      </c>
      <c r="C54" s="64"/>
      <c r="D54" s="64"/>
      <c r="E54" s="64">
        <v>4</v>
      </c>
      <c r="F54" s="65">
        <f t="shared" si="25"/>
        <v>4</v>
      </c>
      <c r="G54" s="65">
        <f t="shared" si="26"/>
        <v>36</v>
      </c>
      <c r="H54" s="66">
        <f t="shared" si="27"/>
        <v>0.9</v>
      </c>
      <c r="I54" s="67">
        <v>40.11</v>
      </c>
      <c r="J54" s="66">
        <f t="shared" si="28"/>
        <v>1.1141666666666667</v>
      </c>
      <c r="K54" s="68">
        <v>0.72860000000000003</v>
      </c>
      <c r="L54" s="68">
        <v>0.21659999999999999</v>
      </c>
      <c r="M54" s="69">
        <v>4.5999999999999999E-2</v>
      </c>
      <c r="N54" s="63">
        <v>20</v>
      </c>
      <c r="O54" s="63">
        <v>20</v>
      </c>
      <c r="P54" s="66">
        <f t="shared" si="29"/>
        <v>1</v>
      </c>
      <c r="Q54" s="70">
        <v>3.1828703703703702E-3</v>
      </c>
      <c r="R54" s="70">
        <v>4.1666666666666669E-4</v>
      </c>
      <c r="S54" s="70">
        <v>1.9444444444444442E-3</v>
      </c>
      <c r="T54" s="71">
        <v>3</v>
      </c>
      <c r="U54" s="70">
        <v>3.37962962962963E-3</v>
      </c>
      <c r="V54" s="71">
        <v>29</v>
      </c>
      <c r="W54" s="70">
        <v>1.2731481481481483E-3</v>
      </c>
      <c r="X54" s="71">
        <v>2</v>
      </c>
      <c r="Y54" s="63">
        <v>9</v>
      </c>
      <c r="Z54" s="72">
        <f t="shared" si="30"/>
        <v>52</v>
      </c>
      <c r="AA54" s="60">
        <v>27</v>
      </c>
      <c r="AB54" s="60">
        <v>5</v>
      </c>
      <c r="AC54" s="60">
        <v>22</v>
      </c>
      <c r="AD54" s="60">
        <v>51</v>
      </c>
      <c r="AE54" s="60">
        <v>72</v>
      </c>
      <c r="AF54" s="60">
        <v>13</v>
      </c>
      <c r="AG54" s="60">
        <v>3</v>
      </c>
      <c r="AH54" s="245">
        <v>26</v>
      </c>
      <c r="AI54" s="60">
        <v>2</v>
      </c>
      <c r="AJ54" s="60">
        <v>11</v>
      </c>
      <c r="AK54" s="61">
        <v>0.42</v>
      </c>
      <c r="AL54" s="60">
        <v>0</v>
      </c>
      <c r="AM54" s="61">
        <v>0</v>
      </c>
      <c r="AN54" s="60">
        <v>17</v>
      </c>
      <c r="AO54" s="61">
        <v>0.65</v>
      </c>
      <c r="AP54" s="60">
        <v>11</v>
      </c>
      <c r="AQ54" s="61">
        <v>0.64</v>
      </c>
      <c r="AR54" s="60">
        <v>7</v>
      </c>
      <c r="AS54" s="60">
        <v>0</v>
      </c>
      <c r="AT54" s="60">
        <v>2</v>
      </c>
      <c r="AU54" s="62" t="s">
        <v>67</v>
      </c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73"/>
      <c r="BQ54" s="73"/>
      <c r="BR54" s="74"/>
      <c r="BS54" s="74"/>
      <c r="BT54" s="74"/>
      <c r="BU54" s="74"/>
    </row>
    <row r="55" spans="1:73" s="63" customFormat="1" ht="15" x14ac:dyDescent="0.25">
      <c r="A55" s="62" t="s">
        <v>68</v>
      </c>
      <c r="B55" s="46">
        <v>17</v>
      </c>
      <c r="C55" s="64"/>
      <c r="D55" s="64"/>
      <c r="E55" s="64"/>
      <c r="F55" s="65">
        <f t="shared" si="25"/>
        <v>0</v>
      </c>
      <c r="G55" s="65">
        <f t="shared" si="26"/>
        <v>40</v>
      </c>
      <c r="H55" s="66">
        <f t="shared" si="27"/>
        <v>1</v>
      </c>
      <c r="I55" s="67">
        <v>43.08</v>
      </c>
      <c r="J55" s="66">
        <f t="shared" si="28"/>
        <v>1.077</v>
      </c>
      <c r="K55" s="68">
        <v>0.70130000000000003</v>
      </c>
      <c r="L55" s="68">
        <v>0.24959999999999999</v>
      </c>
      <c r="M55" s="69">
        <v>4.0399999999999998E-2</v>
      </c>
      <c r="N55" s="63">
        <v>21</v>
      </c>
      <c r="O55" s="63">
        <v>21</v>
      </c>
      <c r="P55" s="66">
        <f t="shared" si="29"/>
        <v>1</v>
      </c>
      <c r="Q55" s="138">
        <v>3.0092592592592588E-3</v>
      </c>
      <c r="R55" s="70">
        <v>4.5138888888888892E-4</v>
      </c>
      <c r="S55" s="70">
        <v>2.8819444444444444E-3</v>
      </c>
      <c r="T55" s="71">
        <v>8</v>
      </c>
      <c r="U55" s="70">
        <v>1.2962962962962963E-3</v>
      </c>
      <c r="V55" s="71">
        <v>13</v>
      </c>
      <c r="W55" s="70">
        <v>1.4004629629629629E-3</v>
      </c>
      <c r="X55" s="71">
        <v>4</v>
      </c>
      <c r="Y55" s="63">
        <v>4</v>
      </c>
      <c r="Z55" s="72">
        <f t="shared" si="30"/>
        <v>42</v>
      </c>
      <c r="AA55" s="60">
        <v>24</v>
      </c>
      <c r="AB55" s="60">
        <v>8</v>
      </c>
      <c r="AC55" s="60">
        <v>11</v>
      </c>
      <c r="AD55" s="60">
        <v>34</v>
      </c>
      <c r="AE55" s="60">
        <v>28</v>
      </c>
      <c r="AF55" s="60">
        <v>14</v>
      </c>
      <c r="AG55" s="60">
        <v>1</v>
      </c>
      <c r="AH55" s="245">
        <v>20</v>
      </c>
      <c r="AI55" s="60">
        <v>1</v>
      </c>
      <c r="AJ55" s="60">
        <v>9</v>
      </c>
      <c r="AK55" s="61">
        <v>0.45</v>
      </c>
      <c r="AL55" s="60">
        <v>2</v>
      </c>
      <c r="AM55" s="61">
        <v>0.04</v>
      </c>
      <c r="AN55" s="60">
        <v>13</v>
      </c>
      <c r="AO55" s="61">
        <v>0.65</v>
      </c>
      <c r="AP55" s="60">
        <v>12</v>
      </c>
      <c r="AQ55" s="61">
        <v>0.92</v>
      </c>
      <c r="AR55" s="60">
        <v>1</v>
      </c>
      <c r="AS55" s="60">
        <v>0</v>
      </c>
      <c r="AT55" s="60">
        <v>0</v>
      </c>
      <c r="AU55" s="62" t="s">
        <v>68</v>
      </c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73"/>
      <c r="BQ55" s="73"/>
      <c r="BR55" s="74"/>
      <c r="BS55" s="74"/>
      <c r="BT55" s="74"/>
      <c r="BU55" s="74"/>
    </row>
    <row r="56" spans="1:73" s="63" customFormat="1" ht="15" x14ac:dyDescent="0.25">
      <c r="A56" s="62" t="s">
        <v>69</v>
      </c>
      <c r="B56" s="63">
        <v>17</v>
      </c>
      <c r="C56" s="64"/>
      <c r="D56" s="64"/>
      <c r="E56" s="64"/>
      <c r="F56" s="65">
        <f t="shared" si="25"/>
        <v>0</v>
      </c>
      <c r="G56" s="65">
        <f t="shared" si="26"/>
        <v>40</v>
      </c>
      <c r="H56" s="66">
        <f t="shared" si="27"/>
        <v>1</v>
      </c>
      <c r="I56" s="67">
        <v>42.46</v>
      </c>
      <c r="J56" s="66">
        <f t="shared" si="28"/>
        <v>1.0615000000000001</v>
      </c>
      <c r="K56" s="68">
        <v>0.75390000000000001</v>
      </c>
      <c r="L56" s="68">
        <v>0.2177</v>
      </c>
      <c r="M56" s="69">
        <v>2.3099999999999999E-2</v>
      </c>
      <c r="N56" s="63">
        <v>12</v>
      </c>
      <c r="O56" s="63">
        <v>13</v>
      </c>
      <c r="P56" s="66">
        <f t="shared" si="29"/>
        <v>0.92307692307692313</v>
      </c>
      <c r="Q56" s="70">
        <v>3.1828703703703702E-3</v>
      </c>
      <c r="R56" s="70">
        <v>2.3148148148148146E-4</v>
      </c>
      <c r="S56" s="70">
        <v>8.1018518518518516E-4</v>
      </c>
      <c r="T56" s="71">
        <v>2</v>
      </c>
      <c r="U56" s="70">
        <v>2.4421296296296296E-3</v>
      </c>
      <c r="V56" s="71">
        <v>17</v>
      </c>
      <c r="W56" s="70">
        <v>2.9629629629629628E-3</v>
      </c>
      <c r="X56" s="71">
        <v>1</v>
      </c>
      <c r="Y56" s="63">
        <v>2</v>
      </c>
      <c r="Z56" s="72">
        <f t="shared" si="30"/>
        <v>31</v>
      </c>
      <c r="AA56" s="60">
        <v>20</v>
      </c>
      <c r="AB56" s="60">
        <v>3</v>
      </c>
      <c r="AC56" s="60">
        <v>5</v>
      </c>
      <c r="AD56" s="60">
        <v>52</v>
      </c>
      <c r="AE56" s="60">
        <v>103</v>
      </c>
      <c r="AF56" s="60">
        <v>19</v>
      </c>
      <c r="AG56" s="60">
        <v>4</v>
      </c>
      <c r="AH56" s="245">
        <v>20</v>
      </c>
      <c r="AI56" s="60">
        <v>1</v>
      </c>
      <c r="AJ56" s="60">
        <v>11</v>
      </c>
      <c r="AK56" s="61">
        <v>0.55000000000000004</v>
      </c>
      <c r="AL56" s="60">
        <v>0</v>
      </c>
      <c r="AM56" s="61">
        <v>0</v>
      </c>
      <c r="AN56" s="60">
        <v>14</v>
      </c>
      <c r="AO56" s="61">
        <v>0.7</v>
      </c>
      <c r="AP56" s="60">
        <v>13</v>
      </c>
      <c r="AQ56" s="61">
        <v>0.92</v>
      </c>
      <c r="AR56" s="60">
        <v>0</v>
      </c>
      <c r="AS56" s="60">
        <v>0</v>
      </c>
      <c r="AT56" s="60">
        <v>0</v>
      </c>
      <c r="AU56" s="62" t="s">
        <v>69</v>
      </c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73"/>
      <c r="BQ56" s="73"/>
      <c r="BR56" s="74"/>
      <c r="BS56" s="74"/>
      <c r="BT56" s="74"/>
      <c r="BU56" s="74"/>
    </row>
    <row r="57" spans="1:73" s="63" customFormat="1" ht="15" x14ac:dyDescent="0.25">
      <c r="A57" s="62" t="s">
        <v>70</v>
      </c>
      <c r="B57" s="46">
        <v>17</v>
      </c>
      <c r="C57" s="64"/>
      <c r="D57" s="64"/>
      <c r="E57" s="64"/>
      <c r="F57" s="65">
        <f t="shared" si="25"/>
        <v>0</v>
      </c>
      <c r="G57" s="65">
        <f t="shared" si="26"/>
        <v>40</v>
      </c>
      <c r="H57" s="66">
        <f t="shared" si="27"/>
        <v>1</v>
      </c>
      <c r="I57" s="67">
        <v>40.06</v>
      </c>
      <c r="J57" s="66">
        <f t="shared" si="28"/>
        <v>1.0015000000000001</v>
      </c>
      <c r="K57" s="68">
        <v>0.68069999999999997</v>
      </c>
      <c r="L57" s="68">
        <v>0.3004</v>
      </c>
      <c r="M57" s="69">
        <v>1.43E-2</v>
      </c>
      <c r="N57" s="63">
        <v>10</v>
      </c>
      <c r="O57" s="63">
        <v>10</v>
      </c>
      <c r="P57" s="66">
        <f t="shared" si="29"/>
        <v>1</v>
      </c>
      <c r="Q57" s="70">
        <v>2.2916666666666667E-3</v>
      </c>
      <c r="R57" s="70">
        <v>1.1574074074074073E-4</v>
      </c>
      <c r="S57" s="70">
        <v>6.9444444444444447E-4</v>
      </c>
      <c r="T57" s="71">
        <v>3</v>
      </c>
      <c r="U57" s="70">
        <v>1.5046296296296297E-4</v>
      </c>
      <c r="V57" s="71">
        <v>12</v>
      </c>
      <c r="W57" s="70">
        <v>1.5856481481481479E-3</v>
      </c>
      <c r="X57" s="71">
        <v>1</v>
      </c>
      <c r="Y57" s="63">
        <v>1</v>
      </c>
      <c r="Z57" s="72">
        <f t="shared" si="30"/>
        <v>25</v>
      </c>
      <c r="AA57" s="60">
        <v>9</v>
      </c>
      <c r="AB57" s="60">
        <v>2</v>
      </c>
      <c r="AC57" s="60">
        <v>21</v>
      </c>
      <c r="AD57" s="60">
        <v>31</v>
      </c>
      <c r="AE57" s="60">
        <v>42</v>
      </c>
      <c r="AF57" s="60">
        <v>17</v>
      </c>
      <c r="AG57" s="60">
        <v>0</v>
      </c>
      <c r="AH57" s="245">
        <v>13</v>
      </c>
      <c r="AI57" s="60">
        <v>4</v>
      </c>
      <c r="AJ57" s="60">
        <v>6</v>
      </c>
      <c r="AK57" s="61">
        <v>0.46</v>
      </c>
      <c r="AL57" s="60">
        <v>0</v>
      </c>
      <c r="AM57" s="61">
        <v>0</v>
      </c>
      <c r="AN57" s="60">
        <v>8</v>
      </c>
      <c r="AO57" s="61">
        <v>0.61</v>
      </c>
      <c r="AP57" s="60">
        <v>7</v>
      </c>
      <c r="AQ57" s="61">
        <v>0.87</v>
      </c>
      <c r="AR57" s="60">
        <v>5</v>
      </c>
      <c r="AS57" s="60">
        <v>0</v>
      </c>
      <c r="AT57" s="60">
        <v>0</v>
      </c>
      <c r="AU57" s="62" t="s">
        <v>70</v>
      </c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73"/>
      <c r="BQ57" s="73"/>
      <c r="BR57" s="74"/>
      <c r="BS57" s="74"/>
      <c r="BT57" s="74"/>
      <c r="BU57" s="74"/>
    </row>
    <row r="58" spans="1:73" s="289" customFormat="1" ht="15" x14ac:dyDescent="0.25">
      <c r="A58" s="223" t="s">
        <v>53</v>
      </c>
      <c r="B58" s="270">
        <v>17</v>
      </c>
      <c r="C58" s="290"/>
      <c r="D58" s="290"/>
      <c r="E58" s="279"/>
      <c r="F58" s="271">
        <f t="shared" si="25"/>
        <v>0</v>
      </c>
      <c r="G58" s="271">
        <f t="shared" si="26"/>
        <v>40</v>
      </c>
      <c r="H58" s="280">
        <f t="shared" si="27"/>
        <v>1</v>
      </c>
      <c r="I58" s="281">
        <v>42.1</v>
      </c>
      <c r="J58" s="280">
        <f t="shared" si="28"/>
        <v>1.0525</v>
      </c>
      <c r="K58" s="282">
        <v>0.68130000000000002</v>
      </c>
      <c r="L58" s="282">
        <v>0.27450000000000002</v>
      </c>
      <c r="M58" s="283">
        <v>3.9899999999999998E-2</v>
      </c>
      <c r="N58" s="269">
        <v>10</v>
      </c>
      <c r="O58" s="269">
        <v>10</v>
      </c>
      <c r="P58" s="280">
        <f t="shared" si="29"/>
        <v>1</v>
      </c>
      <c r="Q58" s="284">
        <v>7.0023148148148154E-3</v>
      </c>
      <c r="R58" s="284">
        <v>0</v>
      </c>
      <c r="S58" s="284">
        <v>4.6296296296296294E-5</v>
      </c>
      <c r="T58" s="291">
        <v>16</v>
      </c>
      <c r="U58" s="284">
        <v>1.0300925925925926E-3</v>
      </c>
      <c r="V58" s="285">
        <v>95</v>
      </c>
      <c r="W58" s="284">
        <v>2.1990740740740742E-3</v>
      </c>
      <c r="X58" s="285">
        <v>2</v>
      </c>
      <c r="Y58" s="269">
        <v>1</v>
      </c>
      <c r="Z58" s="262">
        <f t="shared" si="30"/>
        <v>121</v>
      </c>
      <c r="AA58" s="292">
        <v>75</v>
      </c>
      <c r="AB58" s="292">
        <v>11</v>
      </c>
      <c r="AC58" s="292">
        <v>28</v>
      </c>
      <c r="AD58" s="292">
        <v>103</v>
      </c>
      <c r="AE58" s="292">
        <v>113</v>
      </c>
      <c r="AF58" s="292">
        <v>35</v>
      </c>
      <c r="AG58" s="292">
        <v>5</v>
      </c>
      <c r="AH58" s="293">
        <v>82</v>
      </c>
      <c r="AI58" s="292">
        <v>0</v>
      </c>
      <c r="AJ58" s="292">
        <v>64</v>
      </c>
      <c r="AK58" s="294">
        <v>0.78</v>
      </c>
      <c r="AL58" s="292">
        <v>0</v>
      </c>
      <c r="AM58" s="294">
        <v>0</v>
      </c>
      <c r="AN58" s="292">
        <v>69</v>
      </c>
      <c r="AO58" s="294">
        <v>0.84</v>
      </c>
      <c r="AP58" s="292">
        <v>68</v>
      </c>
      <c r="AQ58" s="294">
        <v>0.98</v>
      </c>
      <c r="AR58" s="292">
        <v>2</v>
      </c>
      <c r="AS58" s="292">
        <v>0</v>
      </c>
      <c r="AT58" s="292">
        <v>2</v>
      </c>
      <c r="AU58" s="223" t="s">
        <v>53</v>
      </c>
      <c r="AV58" s="269"/>
      <c r="AW58" s="269"/>
      <c r="AX58" s="269"/>
      <c r="AY58" s="269"/>
      <c r="AZ58" s="269"/>
      <c r="BA58" s="269"/>
      <c r="BB58" s="269"/>
      <c r="BC58" s="269"/>
      <c r="BD58" s="269"/>
      <c r="BE58" s="269"/>
      <c r="BF58" s="269"/>
      <c r="BG58" s="269"/>
      <c r="BH58" s="269"/>
      <c r="BI58" s="269"/>
      <c r="BJ58" s="269"/>
      <c r="BK58" s="269"/>
      <c r="BL58" s="269"/>
      <c r="BM58" s="269"/>
      <c r="BN58" s="269"/>
      <c r="BO58" s="269"/>
      <c r="BP58" s="269"/>
      <c r="BQ58" s="269"/>
    </row>
    <row r="59" spans="1:73" s="111" customFormat="1" x14ac:dyDescent="0.25">
      <c r="A59" s="91" t="s">
        <v>54</v>
      </c>
      <c r="B59" s="309"/>
      <c r="C59" s="92">
        <f>SUM(C47:C58)</f>
        <v>32</v>
      </c>
      <c r="D59" s="92">
        <f>SUM(D47:D58)</f>
        <v>0</v>
      </c>
      <c r="E59" s="92">
        <f>SUM(E47:E58)</f>
        <v>8</v>
      </c>
      <c r="F59" s="92">
        <f>SUM(F47:F58)</f>
        <v>40</v>
      </c>
      <c r="G59" s="92">
        <f>SUM(G47:G58)</f>
        <v>440</v>
      </c>
      <c r="H59" s="93">
        <f>AVERAGE(H47:H58)</f>
        <v>0.91666666666666663</v>
      </c>
      <c r="I59" s="94">
        <f>SUM(I47:I58)</f>
        <v>414.56</v>
      </c>
      <c r="J59" s="93">
        <f>AVERAGE(J47:J58)</f>
        <v>0.94898291301169591</v>
      </c>
      <c r="K59" s="93"/>
      <c r="L59" s="93"/>
      <c r="M59" s="95"/>
      <c r="N59" s="96">
        <f>SUM(N47:N58)</f>
        <v>134</v>
      </c>
      <c r="O59" s="96">
        <f>SUM(O47:O58)</f>
        <v>136</v>
      </c>
      <c r="P59" s="97"/>
      <c r="Q59" s="98"/>
      <c r="R59" s="98"/>
      <c r="S59" s="98"/>
      <c r="T59" s="99">
        <f>SUM(T47:T58)</f>
        <v>54</v>
      </c>
      <c r="U59" s="98"/>
      <c r="V59" s="99">
        <f>SUM(V47:V58)</f>
        <v>238</v>
      </c>
      <c r="W59" s="98"/>
      <c r="X59" s="99">
        <f>SUM(X47:X58)</f>
        <v>15</v>
      </c>
      <c r="Y59" s="96">
        <f>SUM(Y47:Y58)</f>
        <v>32</v>
      </c>
      <c r="Z59" s="100">
        <f>SUM(Z47:Z58)</f>
        <v>426</v>
      </c>
      <c r="AA59" s="101">
        <f>SUM(AA47:AA58)</f>
        <v>217</v>
      </c>
      <c r="AB59" s="102">
        <f t="shared" ref="AB59:AG59" si="31">SUM(AB47:AB58)</f>
        <v>44</v>
      </c>
      <c r="AC59" s="103">
        <f t="shared" si="31"/>
        <v>238</v>
      </c>
      <c r="AD59" s="102">
        <f t="shared" si="31"/>
        <v>534</v>
      </c>
      <c r="AE59" s="102">
        <f t="shared" si="31"/>
        <v>672</v>
      </c>
      <c r="AF59" s="102">
        <f t="shared" si="31"/>
        <v>182</v>
      </c>
      <c r="AG59" s="102">
        <f t="shared" si="31"/>
        <v>23</v>
      </c>
      <c r="AH59" s="246">
        <f>SUM(AH47:AH58)</f>
        <v>293</v>
      </c>
      <c r="AI59" s="102">
        <f>SUM(AI47:AI58)</f>
        <v>17</v>
      </c>
      <c r="AJ59" s="104">
        <f>SUM(AJ47:AJ58)</f>
        <v>194</v>
      </c>
      <c r="AK59" s="105"/>
      <c r="AL59" s="104">
        <f>SUM(AL47:AL58)</f>
        <v>2</v>
      </c>
      <c r="AM59" s="105"/>
      <c r="AN59" s="104">
        <f>SUM(AN47:AN58)</f>
        <v>212</v>
      </c>
      <c r="AO59" s="106"/>
      <c r="AP59" s="104">
        <f>SUM(AP47:AP58)</f>
        <v>191</v>
      </c>
      <c r="AQ59" s="106"/>
      <c r="AR59" s="104">
        <f>SUM(AR47:AR58)</f>
        <v>25</v>
      </c>
      <c r="AS59" s="102">
        <f>SUM(AS47:AS58)</f>
        <v>0</v>
      </c>
      <c r="AT59" s="102">
        <f>SUM(AT47:AT58)</f>
        <v>5</v>
      </c>
      <c r="AU59" s="107" t="s">
        <v>54</v>
      </c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9"/>
      <c r="BQ59" s="109"/>
      <c r="BR59" s="110"/>
      <c r="BS59" s="110"/>
      <c r="BT59" s="110"/>
      <c r="BU59" s="110"/>
    </row>
    <row r="60" spans="1:73" s="130" customFormat="1" ht="13.5" customHeight="1" thickBot="1" x14ac:dyDescent="0.3">
      <c r="A60" s="112" t="s">
        <v>55</v>
      </c>
      <c r="B60" s="310"/>
      <c r="C60" s="113">
        <f>AVERAGE(C47:C58)</f>
        <v>16</v>
      </c>
      <c r="D60" s="113" t="e">
        <f>AVERAGE(D47:D58)</f>
        <v>#DIV/0!</v>
      </c>
      <c r="E60" s="113">
        <f>AVERAGE(E47:E58)</f>
        <v>2.6666666666666665</v>
      </c>
      <c r="F60" s="113">
        <f>AVERAGE(F47:F58)</f>
        <v>3.3333333333333335</v>
      </c>
      <c r="G60" s="113">
        <f>AVERAGE(G47:G58)</f>
        <v>36.666666666666664</v>
      </c>
      <c r="H60" s="114"/>
      <c r="I60" s="115">
        <f>AVERAGE(I47:I58)</f>
        <v>37.687272727272727</v>
      </c>
      <c r="J60" s="114"/>
      <c r="K60" s="114">
        <f>AVERAGE(K48:K59)</f>
        <v>0.72451999999999994</v>
      </c>
      <c r="L60" s="114">
        <f>AVERAGE(L48:L59)</f>
        <v>0.24140999999999999</v>
      </c>
      <c r="M60" s="116">
        <f>AVERAGE(M48:M59)</f>
        <v>2.8250000000000004E-2</v>
      </c>
      <c r="N60" s="117">
        <f>AVERAGE(N47:N58)</f>
        <v>12.181818181818182</v>
      </c>
      <c r="O60" s="117">
        <f>AVERAGE(O47:O58)</f>
        <v>12.363636363636363</v>
      </c>
      <c r="P60" s="118">
        <f>+N60/O60</f>
        <v>0.98529411764705888</v>
      </c>
      <c r="Q60" s="119">
        <f t="shared" ref="Q60:AT60" si="32">AVERAGE(Q47:Q58)</f>
        <v>3.4701178451178455E-3</v>
      </c>
      <c r="R60" s="119">
        <f t="shared" si="32"/>
        <v>2.9040404040404038E-4</v>
      </c>
      <c r="S60" s="119">
        <f t="shared" si="32"/>
        <v>1.5625000000000001E-3</v>
      </c>
      <c r="T60" s="120">
        <f t="shared" si="32"/>
        <v>4.9090909090909092</v>
      </c>
      <c r="U60" s="119">
        <f t="shared" si="32"/>
        <v>5.5502946127946118E-3</v>
      </c>
      <c r="V60" s="120">
        <f t="shared" si="32"/>
        <v>21.636363636363637</v>
      </c>
      <c r="W60" s="119">
        <f t="shared" si="32"/>
        <v>1.7129629629629628E-3</v>
      </c>
      <c r="X60" s="120">
        <f t="shared" si="32"/>
        <v>1.3636363636363635</v>
      </c>
      <c r="Y60" s="117">
        <f t="shared" si="32"/>
        <v>2.9090909090909092</v>
      </c>
      <c r="Z60" s="121">
        <f t="shared" si="32"/>
        <v>35.5</v>
      </c>
      <c r="AA60" s="132">
        <f t="shared" si="32"/>
        <v>18.083333333333332</v>
      </c>
      <c r="AB60" s="133">
        <f t="shared" si="32"/>
        <v>3.6666666666666665</v>
      </c>
      <c r="AC60" s="133">
        <f t="shared" si="32"/>
        <v>19.833333333333332</v>
      </c>
      <c r="AD60" s="133">
        <f t="shared" si="32"/>
        <v>44.5</v>
      </c>
      <c r="AE60" s="133">
        <f t="shared" si="32"/>
        <v>56</v>
      </c>
      <c r="AF60" s="133">
        <f t="shared" si="32"/>
        <v>15.166666666666666</v>
      </c>
      <c r="AG60" s="133">
        <f t="shared" si="32"/>
        <v>1.9166666666666667</v>
      </c>
      <c r="AH60" s="248">
        <f t="shared" si="32"/>
        <v>24.416666666666668</v>
      </c>
      <c r="AI60" s="133">
        <f t="shared" si="32"/>
        <v>1.4166666666666667</v>
      </c>
      <c r="AJ60" s="134">
        <f t="shared" si="32"/>
        <v>16.166666666666668</v>
      </c>
      <c r="AK60" s="135">
        <f t="shared" si="32"/>
        <v>0.59750000000000003</v>
      </c>
      <c r="AL60" s="134">
        <f t="shared" si="32"/>
        <v>0.16666666666666666</v>
      </c>
      <c r="AM60" s="136">
        <f t="shared" si="32"/>
        <v>3.3333333333333335E-3</v>
      </c>
      <c r="AN60" s="134">
        <f t="shared" si="32"/>
        <v>17.666666666666668</v>
      </c>
      <c r="AO60" s="137">
        <f t="shared" si="32"/>
        <v>0.68666666666666687</v>
      </c>
      <c r="AP60" s="134">
        <f>AVERAGE(AP47:AP58)</f>
        <v>15.916666666666666</v>
      </c>
      <c r="AQ60" s="137">
        <f>AVERAGE(AQ47:AQ58)</f>
        <v>0.84249999999999992</v>
      </c>
      <c r="AR60" s="134">
        <f t="shared" si="32"/>
        <v>2.0833333333333335</v>
      </c>
      <c r="AS60" s="133">
        <f t="shared" si="32"/>
        <v>0</v>
      </c>
      <c r="AT60" s="133">
        <f t="shared" si="32"/>
        <v>0.41666666666666669</v>
      </c>
      <c r="AU60" s="128" t="s">
        <v>55</v>
      </c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9"/>
      <c r="BQ60" s="109"/>
      <c r="BR60" s="129"/>
      <c r="BS60" s="129"/>
      <c r="BT60" s="129"/>
      <c r="BU60" s="129"/>
    </row>
    <row r="61" spans="1:73" ht="15.75" thickTop="1" x14ac:dyDescent="0.25">
      <c r="A61" s="45" t="s">
        <v>60</v>
      </c>
      <c r="B61" s="46">
        <v>18</v>
      </c>
      <c r="C61" s="48">
        <v>4</v>
      </c>
      <c r="D61" s="48"/>
      <c r="E61" s="48">
        <v>1</v>
      </c>
      <c r="F61" s="50">
        <f t="shared" ref="F61:F72" si="33">+C61+D61+E61</f>
        <v>5</v>
      </c>
      <c r="G61" s="50">
        <f t="shared" ref="G61:G72" si="34">+(40-F61)</f>
        <v>35</v>
      </c>
      <c r="H61" s="51">
        <f t="shared" ref="H61:H72" si="35">+G61/40</f>
        <v>0.875</v>
      </c>
      <c r="I61" s="52">
        <v>38.36</v>
      </c>
      <c r="J61" s="51">
        <f t="shared" ref="J61:J72" si="36">+I61/G61</f>
        <v>1.0960000000000001</v>
      </c>
      <c r="K61" s="53">
        <v>0.72909999999999997</v>
      </c>
      <c r="L61" s="54">
        <v>0.25</v>
      </c>
      <c r="M61" s="55">
        <v>1.49E-2</v>
      </c>
      <c r="N61" s="27">
        <v>12</v>
      </c>
      <c r="O61" s="27">
        <v>12</v>
      </c>
      <c r="P61" s="56">
        <f t="shared" ref="P61:P72" si="37">IF(O61&lt;&gt;0,(+N61/O61),"")</f>
        <v>1</v>
      </c>
      <c r="Q61" s="70">
        <v>1.2731481481481483E-3</v>
      </c>
      <c r="R61" s="70">
        <v>6.8287037037037025E-4</v>
      </c>
      <c r="S61" s="70">
        <v>2.5231481481481481E-3</v>
      </c>
      <c r="T61" s="89">
        <v>1</v>
      </c>
      <c r="U61" s="70">
        <v>1.8518518518518518E-4</v>
      </c>
      <c r="V61" s="89">
        <v>14</v>
      </c>
      <c r="W61" s="70">
        <v>5.5555555555555556E-4</v>
      </c>
      <c r="X61" s="89">
        <v>1</v>
      </c>
      <c r="Y61" s="46">
        <v>5</v>
      </c>
      <c r="Z61" s="59">
        <f>SUM(N61,T61,V61)</f>
        <v>27</v>
      </c>
      <c r="AA61" s="139">
        <v>11</v>
      </c>
      <c r="AB61" s="139">
        <v>5</v>
      </c>
      <c r="AC61" s="139">
        <v>17</v>
      </c>
      <c r="AD61" s="139">
        <v>30</v>
      </c>
      <c r="AE61" s="139">
        <v>29</v>
      </c>
      <c r="AF61" s="139">
        <v>14</v>
      </c>
      <c r="AG61" s="139">
        <v>0</v>
      </c>
      <c r="AH61" s="249">
        <v>13</v>
      </c>
      <c r="AI61" s="139">
        <v>1</v>
      </c>
      <c r="AJ61" s="139">
        <v>8</v>
      </c>
      <c r="AK61" s="140">
        <v>0.61</v>
      </c>
      <c r="AL61" s="139">
        <v>0</v>
      </c>
      <c r="AM61" s="140">
        <v>0</v>
      </c>
      <c r="AN61" s="139">
        <v>10</v>
      </c>
      <c r="AO61" s="140">
        <v>0.76</v>
      </c>
      <c r="AP61" s="139">
        <v>10</v>
      </c>
      <c r="AQ61" s="140">
        <v>1</v>
      </c>
      <c r="AR61" s="139">
        <v>4</v>
      </c>
      <c r="AS61" s="139">
        <v>0</v>
      </c>
      <c r="AT61" s="139">
        <v>0</v>
      </c>
      <c r="AU61" s="45" t="s">
        <v>60</v>
      </c>
    </row>
    <row r="62" spans="1:73" s="63" customFormat="1" ht="15" x14ac:dyDescent="0.25">
      <c r="A62" s="62" t="s">
        <v>61</v>
      </c>
      <c r="B62" s="63">
        <v>18</v>
      </c>
      <c r="C62" s="64"/>
      <c r="D62" s="64"/>
      <c r="E62" s="64">
        <v>1</v>
      </c>
      <c r="F62" s="65">
        <f t="shared" si="33"/>
        <v>1</v>
      </c>
      <c r="G62" s="65">
        <f t="shared" si="34"/>
        <v>39</v>
      </c>
      <c r="H62" s="66">
        <f t="shared" si="35"/>
        <v>0.97499999999999998</v>
      </c>
      <c r="I62" s="67">
        <v>42</v>
      </c>
      <c r="J62" s="66">
        <f t="shared" si="36"/>
        <v>1.0769230769230769</v>
      </c>
      <c r="K62" s="68">
        <v>0.76910000000000001</v>
      </c>
      <c r="L62" s="68">
        <v>0.21590000000000001</v>
      </c>
      <c r="M62" s="69">
        <v>1.18E-2</v>
      </c>
      <c r="N62" s="63">
        <v>7</v>
      </c>
      <c r="O62" s="63">
        <v>8</v>
      </c>
      <c r="P62" s="66">
        <f t="shared" si="37"/>
        <v>0.875</v>
      </c>
      <c r="Q62" s="70">
        <v>2.5347222222222221E-3</v>
      </c>
      <c r="R62" s="70">
        <v>4.7453703703703704E-4</v>
      </c>
      <c r="S62" s="70">
        <v>2.2800925925925927E-3</v>
      </c>
      <c r="T62" s="71">
        <v>1</v>
      </c>
      <c r="U62" s="70">
        <v>2.3148148148148147E-5</v>
      </c>
      <c r="V62" s="71">
        <v>24</v>
      </c>
      <c r="W62" s="70">
        <v>1.9907407407407408E-3</v>
      </c>
      <c r="X62" s="71">
        <v>1</v>
      </c>
      <c r="Y62" s="63">
        <v>3</v>
      </c>
      <c r="Z62" s="72">
        <f t="shared" ref="Z62:Z72" si="38">SUM(N62,T62,V62)</f>
        <v>32</v>
      </c>
      <c r="AA62" s="139">
        <v>18</v>
      </c>
      <c r="AB62" s="139">
        <v>2</v>
      </c>
      <c r="AC62" s="139">
        <v>1</v>
      </c>
      <c r="AD62" s="139">
        <v>32</v>
      </c>
      <c r="AE62" s="139">
        <v>46</v>
      </c>
      <c r="AF62" s="139">
        <v>4</v>
      </c>
      <c r="AG62" s="139">
        <v>0</v>
      </c>
      <c r="AH62" s="249">
        <v>26</v>
      </c>
      <c r="AI62" s="139">
        <v>1</v>
      </c>
      <c r="AJ62" s="139">
        <v>20</v>
      </c>
      <c r="AK62" s="140">
        <v>0.76</v>
      </c>
      <c r="AL62" s="139">
        <v>1</v>
      </c>
      <c r="AM62" s="140">
        <v>0.04</v>
      </c>
      <c r="AN62" s="139">
        <v>17</v>
      </c>
      <c r="AO62" s="140">
        <v>0.65</v>
      </c>
      <c r="AP62" s="139">
        <v>15</v>
      </c>
      <c r="AQ62" s="140">
        <v>0.88</v>
      </c>
      <c r="AR62" s="139">
        <v>0</v>
      </c>
      <c r="AS62" s="139">
        <v>0</v>
      </c>
      <c r="AT62" s="139">
        <v>0</v>
      </c>
      <c r="AU62" s="62" t="s">
        <v>61</v>
      </c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73"/>
      <c r="BQ62" s="73"/>
      <c r="BR62" s="74"/>
      <c r="BS62" s="74"/>
      <c r="BT62" s="74"/>
      <c r="BU62" s="74"/>
    </row>
    <row r="63" spans="1:73" s="63" customFormat="1" ht="15" x14ac:dyDescent="0.25">
      <c r="A63" s="62" t="s">
        <v>62</v>
      </c>
      <c r="B63" s="46">
        <v>18</v>
      </c>
      <c r="C63" s="64"/>
      <c r="D63" s="64"/>
      <c r="E63" s="64">
        <v>1</v>
      </c>
      <c r="F63" s="65">
        <f>+C63+D63+E63</f>
        <v>1</v>
      </c>
      <c r="G63" s="65">
        <f>+(40-F63)</f>
        <v>39</v>
      </c>
      <c r="H63" s="66">
        <f>+G63/40</f>
        <v>0.97499999999999998</v>
      </c>
      <c r="I63" s="67">
        <v>42.2</v>
      </c>
      <c r="J63" s="66">
        <f>+I63/G63</f>
        <v>1.0820512820512822</v>
      </c>
      <c r="K63" s="68">
        <v>0.83479999999999999</v>
      </c>
      <c r="L63" s="68">
        <v>0.13500000000000001</v>
      </c>
      <c r="M63" s="69">
        <v>2.58E-2</v>
      </c>
      <c r="N63" s="63">
        <v>10</v>
      </c>
      <c r="O63" s="63">
        <v>10</v>
      </c>
      <c r="P63" s="66">
        <f>IF(O63&lt;&gt;0,(+N63/O63),"")</f>
        <v>1</v>
      </c>
      <c r="Q63" s="70">
        <v>3.7268518518518514E-3</v>
      </c>
      <c r="R63" s="70">
        <v>9.3750000000000007E-4</v>
      </c>
      <c r="S63" s="70">
        <v>3.5879629629629629E-3</v>
      </c>
      <c r="T63" s="71">
        <v>0</v>
      </c>
      <c r="U63" s="70">
        <v>0</v>
      </c>
      <c r="V63" s="71">
        <v>8</v>
      </c>
      <c r="W63" s="70">
        <v>1.0763888888888889E-3</v>
      </c>
      <c r="X63" s="71">
        <v>0</v>
      </c>
      <c r="Y63" s="63">
        <v>1</v>
      </c>
      <c r="Z63" s="72">
        <f>SUM(N63,T63,V63)</f>
        <v>18</v>
      </c>
      <c r="AA63" s="139">
        <v>9</v>
      </c>
      <c r="AB63" s="139">
        <v>2</v>
      </c>
      <c r="AC63" s="139">
        <v>9</v>
      </c>
      <c r="AD63" s="139">
        <v>47</v>
      </c>
      <c r="AE63" s="139">
        <v>48</v>
      </c>
      <c r="AF63" s="139">
        <v>20</v>
      </c>
      <c r="AG63" s="139">
        <v>1</v>
      </c>
      <c r="AH63" s="249">
        <v>28</v>
      </c>
      <c r="AI63" s="139">
        <v>0</v>
      </c>
      <c r="AJ63" s="139">
        <v>23</v>
      </c>
      <c r="AK63" s="140">
        <v>0.82</v>
      </c>
      <c r="AL63" s="139">
        <v>0</v>
      </c>
      <c r="AM63" s="140">
        <v>0</v>
      </c>
      <c r="AN63" s="139">
        <v>16</v>
      </c>
      <c r="AO63" s="140">
        <v>0.56999999999999995</v>
      </c>
      <c r="AP63" s="139">
        <v>16</v>
      </c>
      <c r="AQ63" s="140">
        <v>1</v>
      </c>
      <c r="AR63" s="139">
        <v>3</v>
      </c>
      <c r="AS63" s="139">
        <v>0</v>
      </c>
      <c r="AT63" s="139">
        <v>0</v>
      </c>
      <c r="AU63" s="62" t="s">
        <v>62</v>
      </c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73"/>
      <c r="BQ63" s="73"/>
      <c r="BR63" s="74"/>
      <c r="BS63" s="74"/>
      <c r="BT63" s="74"/>
      <c r="BU63" s="74"/>
    </row>
    <row r="64" spans="1:73" s="63" customFormat="1" ht="15" x14ac:dyDescent="0.25">
      <c r="A64" s="62" t="s">
        <v>63</v>
      </c>
      <c r="B64" s="63">
        <v>18</v>
      </c>
      <c r="C64" s="64"/>
      <c r="D64" s="64"/>
      <c r="E64" s="64">
        <v>5</v>
      </c>
      <c r="F64" s="65">
        <f>+C64+D64+E64</f>
        <v>5</v>
      </c>
      <c r="G64" s="65">
        <f>+(40-F64)</f>
        <v>35</v>
      </c>
      <c r="H64" s="66">
        <f>+G64/40</f>
        <v>0.875</v>
      </c>
      <c r="I64" s="67">
        <v>34.28</v>
      </c>
      <c r="J64" s="66">
        <f>+I64/G64</f>
        <v>0.97942857142857143</v>
      </c>
      <c r="K64" s="68">
        <v>0.82589999999999997</v>
      </c>
      <c r="L64" s="68">
        <v>0.159</v>
      </c>
      <c r="M64" s="69">
        <v>0.01</v>
      </c>
      <c r="N64" s="63">
        <v>9</v>
      </c>
      <c r="O64" s="63">
        <v>10</v>
      </c>
      <c r="P64" s="66">
        <f>IF(O64&lt;&gt;0,(+N64/O64),"")</f>
        <v>0.9</v>
      </c>
      <c r="Q64" s="70">
        <v>1.6203703703703703E-3</v>
      </c>
      <c r="R64" s="70">
        <v>1.1574074074074073E-5</v>
      </c>
      <c r="S64" s="70">
        <v>9.2592592592592588E-5</v>
      </c>
      <c r="T64" s="71">
        <v>4</v>
      </c>
      <c r="U64" s="70">
        <v>2.8703703703703708E-3</v>
      </c>
      <c r="V64" s="71">
        <v>6</v>
      </c>
      <c r="W64" s="70">
        <v>1.9675925925925928E-3</v>
      </c>
      <c r="X64" s="71">
        <v>0</v>
      </c>
      <c r="Y64" s="63">
        <v>3</v>
      </c>
      <c r="Z64" s="72">
        <f>SUM(N64,T64,V64)</f>
        <v>19</v>
      </c>
      <c r="AA64" s="139">
        <v>5</v>
      </c>
      <c r="AB64" s="139">
        <v>1</v>
      </c>
      <c r="AC64" s="139">
        <v>5</v>
      </c>
      <c r="AD64" s="139">
        <v>37</v>
      </c>
      <c r="AE64" s="139">
        <v>54</v>
      </c>
      <c r="AF64" s="139">
        <v>21</v>
      </c>
      <c r="AG64" s="139">
        <v>0</v>
      </c>
      <c r="AH64" s="249">
        <v>20</v>
      </c>
      <c r="AI64" s="139">
        <v>0</v>
      </c>
      <c r="AJ64" s="139">
        <v>17</v>
      </c>
      <c r="AK64" s="140">
        <v>0.85</v>
      </c>
      <c r="AL64" s="139">
        <v>0</v>
      </c>
      <c r="AM64" s="140">
        <v>0</v>
      </c>
      <c r="AN64" s="139">
        <v>11</v>
      </c>
      <c r="AO64" s="140">
        <v>0.55000000000000004</v>
      </c>
      <c r="AP64" s="139">
        <v>10</v>
      </c>
      <c r="AQ64" s="140">
        <v>0.9</v>
      </c>
      <c r="AR64" s="139">
        <v>0</v>
      </c>
      <c r="AS64" s="139">
        <v>0</v>
      </c>
      <c r="AT64" s="139">
        <v>0</v>
      </c>
      <c r="AU64" s="62" t="s">
        <v>63</v>
      </c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73"/>
      <c r="BQ64" s="73"/>
      <c r="BR64" s="74"/>
      <c r="BS64" s="74"/>
      <c r="BT64" s="74"/>
      <c r="BU64" s="74"/>
    </row>
    <row r="65" spans="1:73" s="63" customFormat="1" ht="15" x14ac:dyDescent="0.25">
      <c r="A65" s="62" t="s">
        <v>64</v>
      </c>
      <c r="B65" s="46">
        <v>18</v>
      </c>
      <c r="C65" s="64">
        <v>4</v>
      </c>
      <c r="D65" s="64"/>
      <c r="E65" s="64">
        <v>1</v>
      </c>
      <c r="F65" s="65">
        <f t="shared" si="33"/>
        <v>5</v>
      </c>
      <c r="G65" s="65">
        <f t="shared" si="34"/>
        <v>35</v>
      </c>
      <c r="H65" s="66">
        <f t="shared" si="35"/>
        <v>0.875</v>
      </c>
      <c r="I65" s="67">
        <v>40.4</v>
      </c>
      <c r="J65" s="66">
        <f t="shared" si="36"/>
        <v>1.1542857142857141</v>
      </c>
      <c r="K65" s="68">
        <v>0.62739999999999996</v>
      </c>
      <c r="L65" s="68">
        <v>0.35980000000000001</v>
      </c>
      <c r="M65" s="69">
        <v>1.1299999999999999E-2</v>
      </c>
      <c r="N65" s="63">
        <v>3</v>
      </c>
      <c r="O65" s="63">
        <v>3</v>
      </c>
      <c r="P65" s="66">
        <f t="shared" si="37"/>
        <v>1</v>
      </c>
      <c r="Q65" s="70">
        <v>6.2268518518518515E-3</v>
      </c>
      <c r="R65" s="70">
        <v>2.6620370370370372E-4</v>
      </c>
      <c r="S65" s="70">
        <v>8.1018518518518516E-4</v>
      </c>
      <c r="T65" s="71">
        <v>10</v>
      </c>
      <c r="U65" s="70">
        <v>9.0393518518518522E-3</v>
      </c>
      <c r="V65" s="71">
        <v>10</v>
      </c>
      <c r="W65" s="70">
        <v>3.6342592592592594E-3</v>
      </c>
      <c r="X65" s="71">
        <v>1</v>
      </c>
      <c r="Y65" s="63">
        <v>1</v>
      </c>
      <c r="Z65" s="72">
        <f t="shared" si="38"/>
        <v>23</v>
      </c>
      <c r="AA65" s="139">
        <v>8</v>
      </c>
      <c r="AB65" s="139">
        <v>1</v>
      </c>
      <c r="AC65" s="139">
        <v>5</v>
      </c>
      <c r="AD65" s="139">
        <v>38</v>
      </c>
      <c r="AE65" s="139">
        <v>48</v>
      </c>
      <c r="AF65" s="139">
        <v>14</v>
      </c>
      <c r="AG65" s="139">
        <v>0</v>
      </c>
      <c r="AH65" s="249">
        <v>29</v>
      </c>
      <c r="AI65" s="139">
        <v>1</v>
      </c>
      <c r="AJ65" s="139">
        <v>19</v>
      </c>
      <c r="AK65" s="140">
        <v>0.65</v>
      </c>
      <c r="AL65" s="139">
        <v>0</v>
      </c>
      <c r="AM65" s="140">
        <v>0</v>
      </c>
      <c r="AN65" s="139">
        <v>19</v>
      </c>
      <c r="AO65" s="140">
        <v>0.65</v>
      </c>
      <c r="AP65" s="139">
        <v>18</v>
      </c>
      <c r="AQ65" s="140">
        <v>0.94</v>
      </c>
      <c r="AR65" s="139">
        <v>1</v>
      </c>
      <c r="AS65" s="139">
        <v>0</v>
      </c>
      <c r="AT65" s="139">
        <v>0</v>
      </c>
      <c r="AU65" s="62" t="s">
        <v>64</v>
      </c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73"/>
      <c r="BQ65" s="73"/>
      <c r="BR65" s="74"/>
      <c r="BS65" s="74"/>
      <c r="BT65" s="74"/>
      <c r="BU65" s="74"/>
    </row>
    <row r="66" spans="1:73" s="63" customFormat="1" ht="15" x14ac:dyDescent="0.25">
      <c r="A66" s="75" t="s">
        <v>65</v>
      </c>
      <c r="B66" s="63">
        <v>18</v>
      </c>
      <c r="C66" s="64"/>
      <c r="D66" s="64"/>
      <c r="E66" s="64">
        <v>1</v>
      </c>
      <c r="F66" s="65">
        <f t="shared" si="33"/>
        <v>1</v>
      </c>
      <c r="G66" s="65">
        <f t="shared" si="34"/>
        <v>39</v>
      </c>
      <c r="H66" s="66">
        <f t="shared" si="35"/>
        <v>0.97499999999999998</v>
      </c>
      <c r="I66" s="67"/>
      <c r="J66" s="66">
        <f t="shared" si="36"/>
        <v>0</v>
      </c>
      <c r="K66" s="68"/>
      <c r="L66" s="68"/>
      <c r="M66" s="69"/>
      <c r="P66" s="66" t="str">
        <f t="shared" si="37"/>
        <v/>
      </c>
      <c r="Q66" s="70"/>
      <c r="R66" s="70"/>
      <c r="S66" s="70"/>
      <c r="T66" s="71"/>
      <c r="U66" s="70"/>
      <c r="V66" s="71"/>
      <c r="W66" s="70"/>
      <c r="X66" s="71"/>
      <c r="Z66" s="72">
        <f t="shared" si="38"/>
        <v>0</v>
      </c>
      <c r="AA66" s="139">
        <v>0</v>
      </c>
      <c r="AB66" s="139">
        <v>0</v>
      </c>
      <c r="AC66" s="139">
        <v>61</v>
      </c>
      <c r="AD66" s="139">
        <v>0</v>
      </c>
      <c r="AE66" s="139">
        <v>0</v>
      </c>
      <c r="AF66" s="139">
        <v>0</v>
      </c>
      <c r="AG66" s="139">
        <v>0</v>
      </c>
      <c r="AH66" s="249">
        <v>0</v>
      </c>
      <c r="AI66" s="139">
        <v>0</v>
      </c>
      <c r="AJ66" s="139">
        <v>0</v>
      </c>
      <c r="AK66" s="140">
        <v>0</v>
      </c>
      <c r="AL66" s="139">
        <v>0</v>
      </c>
      <c r="AM66" s="140">
        <v>0</v>
      </c>
      <c r="AN66" s="139">
        <v>0</v>
      </c>
      <c r="AO66" s="140">
        <v>0</v>
      </c>
      <c r="AP66" s="139">
        <v>0</v>
      </c>
      <c r="AQ66" s="140">
        <v>0</v>
      </c>
      <c r="AR66" s="139">
        <v>0</v>
      </c>
      <c r="AS66" s="139">
        <v>0</v>
      </c>
      <c r="AT66" s="139">
        <v>0</v>
      </c>
      <c r="AU66" s="75" t="s">
        <v>65</v>
      </c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73"/>
      <c r="BQ66" s="73"/>
      <c r="BR66" s="74"/>
      <c r="BS66" s="74"/>
      <c r="BT66" s="74"/>
      <c r="BU66" s="74"/>
    </row>
    <row r="67" spans="1:73" s="63" customFormat="1" ht="15" x14ac:dyDescent="0.25">
      <c r="A67" s="62" t="s">
        <v>66</v>
      </c>
      <c r="B67" s="46">
        <v>18</v>
      </c>
      <c r="C67" s="64"/>
      <c r="D67" s="64"/>
      <c r="E67" s="64">
        <v>1</v>
      </c>
      <c r="F67" s="65">
        <f t="shared" si="33"/>
        <v>1</v>
      </c>
      <c r="G67" s="65">
        <f t="shared" si="34"/>
        <v>39</v>
      </c>
      <c r="H67" s="66">
        <f t="shared" si="35"/>
        <v>0.97499999999999998</v>
      </c>
      <c r="I67" s="67">
        <v>42.39</v>
      </c>
      <c r="J67" s="66">
        <f t="shared" si="36"/>
        <v>1.0869230769230769</v>
      </c>
      <c r="K67" s="68">
        <v>0.62039999999999995</v>
      </c>
      <c r="L67" s="68">
        <v>0.36370000000000002</v>
      </c>
      <c r="M67" s="69">
        <v>1.2E-2</v>
      </c>
      <c r="N67" s="63">
        <v>9</v>
      </c>
      <c r="O67" s="63">
        <v>11</v>
      </c>
      <c r="P67" s="66">
        <f t="shared" si="37"/>
        <v>0.81818181818181823</v>
      </c>
      <c r="Q67" s="70">
        <v>2.0254629629629629E-3</v>
      </c>
      <c r="R67" s="70">
        <v>4.6296296296296293E-4</v>
      </c>
      <c r="S67" s="70">
        <v>1.1805555555555556E-3</v>
      </c>
      <c r="T67" s="71">
        <v>5</v>
      </c>
      <c r="U67" s="70">
        <v>1.8981481481481482E-3</v>
      </c>
      <c r="V67" s="71">
        <v>19</v>
      </c>
      <c r="W67" s="70">
        <v>1.1805555555555556E-3</v>
      </c>
      <c r="X67" s="71">
        <v>0</v>
      </c>
      <c r="Y67" s="63">
        <v>5</v>
      </c>
      <c r="Z67" s="72">
        <f t="shared" si="38"/>
        <v>33</v>
      </c>
      <c r="AA67" s="139">
        <v>10</v>
      </c>
      <c r="AB67" s="139">
        <v>0</v>
      </c>
      <c r="AC67" s="139">
        <v>55</v>
      </c>
      <c r="AD67" s="139">
        <v>63</v>
      </c>
      <c r="AE67" s="139">
        <v>87</v>
      </c>
      <c r="AF67" s="139">
        <v>9</v>
      </c>
      <c r="AG67" s="139">
        <v>0</v>
      </c>
      <c r="AH67" s="249">
        <v>26</v>
      </c>
      <c r="AI67" s="139">
        <v>2</v>
      </c>
      <c r="AJ67" s="139">
        <v>14</v>
      </c>
      <c r="AK67" s="140">
        <v>0.53</v>
      </c>
      <c r="AL67" s="139">
        <v>0</v>
      </c>
      <c r="AM67" s="140">
        <v>0</v>
      </c>
      <c r="AN67" s="139">
        <v>20</v>
      </c>
      <c r="AO67" s="140">
        <v>0.76</v>
      </c>
      <c r="AP67" s="139">
        <v>18</v>
      </c>
      <c r="AQ67" s="140">
        <v>0.9</v>
      </c>
      <c r="AR67" s="139">
        <v>2</v>
      </c>
      <c r="AS67" s="139">
        <v>0</v>
      </c>
      <c r="AT67" s="139">
        <v>0</v>
      </c>
      <c r="AU67" s="62" t="s">
        <v>66</v>
      </c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73"/>
      <c r="BQ67" s="73"/>
      <c r="BR67" s="74"/>
      <c r="BS67" s="74"/>
      <c r="BT67" s="74"/>
      <c r="BU67" s="74"/>
    </row>
    <row r="68" spans="1:73" s="63" customFormat="1" ht="15" x14ac:dyDescent="0.25">
      <c r="A68" s="62" t="s">
        <v>67</v>
      </c>
      <c r="B68" s="63">
        <v>18</v>
      </c>
      <c r="C68" s="64">
        <v>4</v>
      </c>
      <c r="D68" s="64"/>
      <c r="E68" s="64">
        <v>1</v>
      </c>
      <c r="F68" s="65">
        <f t="shared" si="33"/>
        <v>5</v>
      </c>
      <c r="G68" s="65">
        <f t="shared" si="34"/>
        <v>35</v>
      </c>
      <c r="H68" s="66">
        <f t="shared" si="35"/>
        <v>0.875</v>
      </c>
      <c r="I68" s="67">
        <v>36.21</v>
      </c>
      <c r="J68" s="66">
        <f t="shared" si="36"/>
        <v>1.0345714285714287</v>
      </c>
      <c r="K68" s="68">
        <v>0.79790000000000005</v>
      </c>
      <c r="L68" s="68">
        <v>0.1779</v>
      </c>
      <c r="M68" s="69">
        <v>1.84E-2</v>
      </c>
      <c r="N68" s="63">
        <v>12</v>
      </c>
      <c r="O68" s="63">
        <v>12</v>
      </c>
      <c r="P68" s="66">
        <f t="shared" si="37"/>
        <v>1</v>
      </c>
      <c r="Q68" s="70">
        <v>2.1180555555555553E-3</v>
      </c>
      <c r="R68" s="70">
        <v>1.7361111111111112E-4</v>
      </c>
      <c r="S68" s="70">
        <v>1.8518518518518517E-3</v>
      </c>
      <c r="T68" s="71">
        <v>2</v>
      </c>
      <c r="U68" s="70">
        <v>2.2337962962962967E-3</v>
      </c>
      <c r="V68" s="71">
        <v>8</v>
      </c>
      <c r="W68" s="70">
        <v>1.3425925925925925E-3</v>
      </c>
      <c r="X68" s="71">
        <v>1</v>
      </c>
      <c r="Y68" s="63">
        <v>0</v>
      </c>
      <c r="Z68" s="72">
        <f t="shared" si="38"/>
        <v>22</v>
      </c>
      <c r="AA68" s="139">
        <v>11</v>
      </c>
      <c r="AB68" s="139">
        <v>1</v>
      </c>
      <c r="AC68" s="139">
        <v>22</v>
      </c>
      <c r="AD68" s="139">
        <v>38</v>
      </c>
      <c r="AE68" s="139">
        <v>81</v>
      </c>
      <c r="AF68" s="139">
        <v>9</v>
      </c>
      <c r="AG68" s="139">
        <v>0</v>
      </c>
      <c r="AH68" s="249">
        <v>20</v>
      </c>
      <c r="AI68" s="139">
        <v>2</v>
      </c>
      <c r="AJ68" s="139">
        <v>4</v>
      </c>
      <c r="AK68" s="140">
        <v>0.2</v>
      </c>
      <c r="AL68" s="139">
        <v>0</v>
      </c>
      <c r="AM68" s="140">
        <v>0</v>
      </c>
      <c r="AN68" s="139">
        <v>12</v>
      </c>
      <c r="AO68" s="140">
        <v>0.6</v>
      </c>
      <c r="AP68" s="139">
        <v>11</v>
      </c>
      <c r="AQ68" s="140">
        <v>0.91</v>
      </c>
      <c r="AR68" s="139">
        <v>13</v>
      </c>
      <c r="AS68" s="139">
        <v>0</v>
      </c>
      <c r="AT68" s="139">
        <v>1</v>
      </c>
      <c r="AU68" s="62" t="s">
        <v>67</v>
      </c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73"/>
      <c r="BQ68" s="73"/>
      <c r="BR68" s="74"/>
      <c r="BS68" s="74"/>
      <c r="BT68" s="74"/>
      <c r="BU68" s="74"/>
    </row>
    <row r="69" spans="1:73" s="63" customFormat="1" ht="15" x14ac:dyDescent="0.25">
      <c r="A69" s="62" t="s">
        <v>68</v>
      </c>
      <c r="B69" s="46">
        <v>18</v>
      </c>
      <c r="C69" s="64"/>
      <c r="D69" s="64"/>
      <c r="E69" s="64">
        <v>1</v>
      </c>
      <c r="F69" s="65">
        <f t="shared" si="33"/>
        <v>1</v>
      </c>
      <c r="G69" s="65">
        <f t="shared" si="34"/>
        <v>39</v>
      </c>
      <c r="H69" s="66">
        <f t="shared" si="35"/>
        <v>0.97499999999999998</v>
      </c>
      <c r="I69" s="67">
        <v>42.55</v>
      </c>
      <c r="J69" s="66">
        <f t="shared" si="36"/>
        <v>1.0910256410256409</v>
      </c>
      <c r="K69" s="68">
        <v>0.70550000000000002</v>
      </c>
      <c r="L69" s="68">
        <v>0.27400000000000002</v>
      </c>
      <c r="M69" s="69">
        <v>1.7399999999999999E-2</v>
      </c>
      <c r="N69" s="63">
        <v>8</v>
      </c>
      <c r="O69" s="63">
        <v>8</v>
      </c>
      <c r="P69" s="66">
        <f t="shared" si="37"/>
        <v>1</v>
      </c>
      <c r="Q69" s="70">
        <v>3.5185185185185185E-3</v>
      </c>
      <c r="R69" s="70">
        <v>3.4722222222222224E-4</v>
      </c>
      <c r="S69" s="70">
        <v>1.9791666666666668E-3</v>
      </c>
      <c r="T69" s="71">
        <v>2</v>
      </c>
      <c r="U69" s="70">
        <v>1.1574074074074073E-4</v>
      </c>
      <c r="V69" s="71">
        <v>10</v>
      </c>
      <c r="W69" s="70">
        <v>6.0069444444444441E-3</v>
      </c>
      <c r="X69" s="71">
        <v>1</v>
      </c>
      <c r="Y69" s="63">
        <v>0</v>
      </c>
      <c r="Z69" s="72">
        <f t="shared" si="38"/>
        <v>20</v>
      </c>
      <c r="AA69" s="139">
        <v>12</v>
      </c>
      <c r="AB69" s="139">
        <v>2</v>
      </c>
      <c r="AC69" s="139">
        <v>13</v>
      </c>
      <c r="AD69" s="139">
        <v>39</v>
      </c>
      <c r="AE69" s="139">
        <v>37</v>
      </c>
      <c r="AF69" s="139">
        <v>18</v>
      </c>
      <c r="AG69" s="139">
        <v>1</v>
      </c>
      <c r="AH69" s="249">
        <v>19</v>
      </c>
      <c r="AI69" s="139">
        <v>1</v>
      </c>
      <c r="AJ69" s="139">
        <v>7</v>
      </c>
      <c r="AK69" s="140">
        <v>0.36</v>
      </c>
      <c r="AL69" s="139">
        <v>0</v>
      </c>
      <c r="AM69" s="140">
        <v>0</v>
      </c>
      <c r="AN69" s="139">
        <v>12</v>
      </c>
      <c r="AO69" s="140">
        <v>0.63</v>
      </c>
      <c r="AP69" s="139">
        <v>11</v>
      </c>
      <c r="AQ69" s="140">
        <v>0.91</v>
      </c>
      <c r="AR69" s="139">
        <v>2</v>
      </c>
      <c r="AS69" s="139">
        <v>0</v>
      </c>
      <c r="AT69" s="139">
        <v>0</v>
      </c>
      <c r="AU69" s="62" t="s">
        <v>68</v>
      </c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73"/>
      <c r="BQ69" s="73"/>
      <c r="BR69" s="74"/>
      <c r="BS69" s="74"/>
      <c r="BT69" s="74"/>
      <c r="BU69" s="74"/>
    </row>
    <row r="70" spans="1:73" s="63" customFormat="1" ht="15" x14ac:dyDescent="0.25">
      <c r="A70" s="62" t="s">
        <v>69</v>
      </c>
      <c r="B70" s="63">
        <v>18</v>
      </c>
      <c r="C70" s="64"/>
      <c r="D70" s="64"/>
      <c r="E70" s="64">
        <v>1</v>
      </c>
      <c r="F70" s="65">
        <f>+C70+D70+E70</f>
        <v>1</v>
      </c>
      <c r="G70" s="65">
        <f>+(40-F70)</f>
        <v>39</v>
      </c>
      <c r="H70" s="66">
        <f>+G70/40</f>
        <v>0.97499999999999998</v>
      </c>
      <c r="I70" s="67">
        <v>42.22</v>
      </c>
      <c r="J70" s="66">
        <f>+I70/G70</f>
        <v>1.0825641025641026</v>
      </c>
      <c r="K70" s="68">
        <v>0.76970000000000005</v>
      </c>
      <c r="L70" s="68">
        <v>0.20449999999999999</v>
      </c>
      <c r="M70" s="69">
        <v>0.02</v>
      </c>
      <c r="N70" s="63">
        <v>13</v>
      </c>
      <c r="O70" s="63">
        <v>13</v>
      </c>
      <c r="P70" s="66">
        <f>IF(O70&lt;&gt;0,(+N70/O70),"")</f>
        <v>1</v>
      </c>
      <c r="Q70" s="70">
        <v>2.615740740740741E-3</v>
      </c>
      <c r="R70" s="70">
        <v>1.273148148148148E-4</v>
      </c>
      <c r="S70" s="70">
        <v>8.3333333333333339E-4</v>
      </c>
      <c r="T70" s="71">
        <v>2</v>
      </c>
      <c r="U70" s="70">
        <v>1.2384259259259258E-3</v>
      </c>
      <c r="V70" s="71">
        <v>21</v>
      </c>
      <c r="W70" s="70">
        <v>1.4467592592592594E-3</v>
      </c>
      <c r="X70" s="71">
        <v>0</v>
      </c>
      <c r="Y70" s="63">
        <v>3</v>
      </c>
      <c r="Z70" s="72">
        <f>SUM(N70,T70,V70)</f>
        <v>36</v>
      </c>
      <c r="AA70" s="139">
        <v>19</v>
      </c>
      <c r="AB70" s="139">
        <v>1</v>
      </c>
      <c r="AC70" s="139">
        <v>4</v>
      </c>
      <c r="AD70" s="139">
        <v>53</v>
      </c>
      <c r="AE70" s="139">
        <v>94</v>
      </c>
      <c r="AF70" s="139">
        <v>16</v>
      </c>
      <c r="AG70" s="139">
        <v>2</v>
      </c>
      <c r="AH70" s="249">
        <v>30</v>
      </c>
      <c r="AI70" s="139">
        <v>0</v>
      </c>
      <c r="AJ70" s="139">
        <v>21</v>
      </c>
      <c r="AK70" s="140">
        <v>0.7</v>
      </c>
      <c r="AL70" s="139">
        <v>0</v>
      </c>
      <c r="AM70" s="140">
        <v>0</v>
      </c>
      <c r="AN70" s="139">
        <v>21</v>
      </c>
      <c r="AO70" s="140">
        <v>0.7</v>
      </c>
      <c r="AP70" s="139">
        <v>20</v>
      </c>
      <c r="AQ70" s="140">
        <v>0.95</v>
      </c>
      <c r="AR70" s="139">
        <v>2</v>
      </c>
      <c r="AS70" s="139">
        <v>0</v>
      </c>
      <c r="AT70" s="139">
        <v>0</v>
      </c>
      <c r="AU70" s="62" t="s">
        <v>69</v>
      </c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73"/>
      <c r="BQ70" s="73"/>
      <c r="BR70" s="74"/>
      <c r="BS70" s="74"/>
      <c r="BT70" s="74"/>
      <c r="BU70" s="74"/>
    </row>
    <row r="71" spans="1:73" s="63" customFormat="1" ht="15" x14ac:dyDescent="0.25">
      <c r="A71" s="62" t="s">
        <v>70</v>
      </c>
      <c r="B71" s="46">
        <v>18</v>
      </c>
      <c r="C71" s="64"/>
      <c r="D71" s="64"/>
      <c r="E71" s="64">
        <v>1</v>
      </c>
      <c r="F71" s="65">
        <f t="shared" si="33"/>
        <v>1</v>
      </c>
      <c r="G71" s="65">
        <f t="shared" si="34"/>
        <v>39</v>
      </c>
      <c r="H71" s="66">
        <f t="shared" si="35"/>
        <v>0.97499999999999998</v>
      </c>
      <c r="I71" s="67">
        <v>41.36</v>
      </c>
      <c r="J71" s="66">
        <f t="shared" si="36"/>
        <v>1.0605128205128205</v>
      </c>
      <c r="K71" s="68">
        <v>0.70550000000000002</v>
      </c>
      <c r="L71" s="68">
        <v>0.28520000000000001</v>
      </c>
      <c r="M71" s="69">
        <v>0.67</v>
      </c>
      <c r="N71" s="63">
        <v>6</v>
      </c>
      <c r="O71" s="63">
        <v>6</v>
      </c>
      <c r="P71" s="66">
        <f t="shared" si="37"/>
        <v>1</v>
      </c>
      <c r="Q71" s="70">
        <v>1.7592592592592592E-3</v>
      </c>
      <c r="R71" s="70">
        <v>1.1574074074074073E-4</v>
      </c>
      <c r="S71" s="70">
        <v>7.5231481481481471E-4</v>
      </c>
      <c r="T71" s="71">
        <v>4</v>
      </c>
      <c r="U71" s="70">
        <v>3.1250000000000001E-4</v>
      </c>
      <c r="V71" s="71">
        <v>10</v>
      </c>
      <c r="W71" s="70">
        <v>9.1435185185185185E-4</v>
      </c>
      <c r="X71" s="71">
        <v>3</v>
      </c>
      <c r="Y71" s="63">
        <v>1</v>
      </c>
      <c r="Z71" s="72">
        <f t="shared" si="38"/>
        <v>20</v>
      </c>
      <c r="AA71" s="139">
        <v>3</v>
      </c>
      <c r="AB71" s="139">
        <v>1</v>
      </c>
      <c r="AC71" s="139">
        <v>15</v>
      </c>
      <c r="AD71" s="139">
        <v>24</v>
      </c>
      <c r="AE71" s="139">
        <v>38</v>
      </c>
      <c r="AF71" s="139">
        <v>9</v>
      </c>
      <c r="AG71" s="139">
        <v>1</v>
      </c>
      <c r="AH71" s="249">
        <v>15</v>
      </c>
      <c r="AI71" s="139">
        <v>3</v>
      </c>
      <c r="AJ71" s="139">
        <v>7</v>
      </c>
      <c r="AK71" s="140">
        <v>0.46</v>
      </c>
      <c r="AL71" s="139">
        <v>0</v>
      </c>
      <c r="AM71" s="140">
        <v>0</v>
      </c>
      <c r="AN71" s="139">
        <v>7</v>
      </c>
      <c r="AO71" s="140">
        <v>0.46</v>
      </c>
      <c r="AP71" s="139">
        <v>6</v>
      </c>
      <c r="AQ71" s="140">
        <v>0.85</v>
      </c>
      <c r="AR71" s="139">
        <v>4</v>
      </c>
      <c r="AS71" s="139">
        <v>0</v>
      </c>
      <c r="AT71" s="139">
        <v>0</v>
      </c>
      <c r="AU71" s="62" t="s">
        <v>70</v>
      </c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73"/>
      <c r="BQ71" s="73"/>
      <c r="BR71" s="74"/>
      <c r="BS71" s="74"/>
      <c r="BT71" s="74"/>
      <c r="BU71" s="74"/>
    </row>
    <row r="72" spans="1:73" s="289" customFormat="1" ht="15" x14ac:dyDescent="0.25">
      <c r="A72" s="223" t="s">
        <v>53</v>
      </c>
      <c r="B72" s="269">
        <v>18</v>
      </c>
      <c r="C72" s="279"/>
      <c r="D72" s="279"/>
      <c r="E72" s="279">
        <v>1</v>
      </c>
      <c r="F72" s="271">
        <f t="shared" si="33"/>
        <v>1</v>
      </c>
      <c r="G72" s="271">
        <f t="shared" si="34"/>
        <v>39</v>
      </c>
      <c r="H72" s="280">
        <f t="shared" si="35"/>
        <v>0.97499999999999998</v>
      </c>
      <c r="I72" s="281">
        <v>42.36</v>
      </c>
      <c r="J72" s="280">
        <f t="shared" si="36"/>
        <v>1.0861538461538462</v>
      </c>
      <c r="K72" s="282">
        <v>0.62860000000000005</v>
      </c>
      <c r="L72" s="282">
        <v>0.32819999999999999</v>
      </c>
      <c r="M72" s="283">
        <v>3.8699999999999998E-2</v>
      </c>
      <c r="N72" s="269">
        <v>12</v>
      </c>
      <c r="O72" s="269">
        <v>13</v>
      </c>
      <c r="P72" s="280">
        <f t="shared" si="37"/>
        <v>0.92307692307692313</v>
      </c>
      <c r="Q72" s="284">
        <v>5.6365740740740742E-3</v>
      </c>
      <c r="R72" s="284">
        <v>1.1574074074074073E-4</v>
      </c>
      <c r="S72" s="284">
        <v>1.2037037037037038E-3</v>
      </c>
      <c r="T72" s="285">
        <v>19</v>
      </c>
      <c r="U72" s="284">
        <v>1.1689814814814816E-3</v>
      </c>
      <c r="V72" s="285">
        <v>94</v>
      </c>
      <c r="W72" s="284">
        <v>2.4652777777777776E-3</v>
      </c>
      <c r="X72" s="285">
        <v>2</v>
      </c>
      <c r="Y72" s="269">
        <v>1</v>
      </c>
      <c r="Z72" s="262">
        <f t="shared" si="38"/>
        <v>125</v>
      </c>
      <c r="AA72" s="286">
        <v>46</v>
      </c>
      <c r="AB72" s="286">
        <v>13</v>
      </c>
      <c r="AC72" s="286">
        <v>27</v>
      </c>
      <c r="AD72" s="286">
        <v>94</v>
      </c>
      <c r="AE72" s="286">
        <v>96</v>
      </c>
      <c r="AF72" s="286">
        <v>33</v>
      </c>
      <c r="AG72" s="286">
        <v>6</v>
      </c>
      <c r="AH72" s="287">
        <v>71</v>
      </c>
      <c r="AI72" s="286">
        <v>1</v>
      </c>
      <c r="AJ72" s="286">
        <v>51</v>
      </c>
      <c r="AK72" s="288">
        <v>0.71</v>
      </c>
      <c r="AL72" s="286">
        <v>0</v>
      </c>
      <c r="AM72" s="288">
        <v>0</v>
      </c>
      <c r="AN72" s="286">
        <v>59</v>
      </c>
      <c r="AO72" s="288">
        <v>0.83</v>
      </c>
      <c r="AP72" s="286">
        <v>56</v>
      </c>
      <c r="AQ72" s="288">
        <v>0.94</v>
      </c>
      <c r="AR72" s="286">
        <v>1</v>
      </c>
      <c r="AS72" s="286">
        <v>0</v>
      </c>
      <c r="AT72" s="286">
        <v>3</v>
      </c>
      <c r="AU72" s="223" t="s">
        <v>53</v>
      </c>
      <c r="AV72" s="269"/>
      <c r="AW72" s="269"/>
      <c r="AX72" s="269"/>
      <c r="AY72" s="269"/>
      <c r="AZ72" s="269"/>
      <c r="BA72" s="269"/>
      <c r="BB72" s="269"/>
      <c r="BC72" s="269"/>
      <c r="BD72" s="269"/>
      <c r="BE72" s="269"/>
      <c r="BF72" s="269"/>
      <c r="BG72" s="269"/>
      <c r="BH72" s="269"/>
      <c r="BI72" s="269"/>
      <c r="BJ72" s="269"/>
      <c r="BK72" s="269"/>
      <c r="BL72" s="269"/>
      <c r="BM72" s="269"/>
      <c r="BN72" s="269"/>
      <c r="BO72" s="269"/>
      <c r="BP72" s="269"/>
      <c r="BQ72" s="269"/>
    </row>
    <row r="73" spans="1:73" s="143" customFormat="1" x14ac:dyDescent="0.25">
      <c r="A73" s="141" t="s">
        <v>54</v>
      </c>
      <c r="B73" s="309"/>
      <c r="C73" s="92">
        <f>SUM(C61:C72)</f>
        <v>12</v>
      </c>
      <c r="D73" s="92">
        <f>SUM(D61:D72)</f>
        <v>0</v>
      </c>
      <c r="E73" s="92">
        <f>SUM(E61:E72)</f>
        <v>16</v>
      </c>
      <c r="F73" s="92">
        <f>SUM(F61:F72)</f>
        <v>28</v>
      </c>
      <c r="G73" s="92">
        <f>SUM(G61:G72)</f>
        <v>452</v>
      </c>
      <c r="H73" s="93">
        <f>AVERAGE(H61:H72)</f>
        <v>0.94166666666666654</v>
      </c>
      <c r="I73" s="94">
        <f>SUM(I61:I72)</f>
        <v>444.33000000000004</v>
      </c>
      <c r="J73" s="93">
        <f>AVERAGE(J61:J72)</f>
        <v>0.98586996336996335</v>
      </c>
      <c r="K73" s="93"/>
      <c r="L73" s="93"/>
      <c r="M73" s="95"/>
      <c r="N73" s="96">
        <f>SUM(N61:N72)</f>
        <v>101</v>
      </c>
      <c r="O73" s="96">
        <f>SUM(O61:O72)</f>
        <v>106</v>
      </c>
      <c r="P73" s="97"/>
      <c r="Q73" s="98"/>
      <c r="R73" s="98"/>
      <c r="S73" s="98"/>
      <c r="T73" s="99">
        <f>SUM(T61:T72)</f>
        <v>50</v>
      </c>
      <c r="U73" s="98"/>
      <c r="V73" s="99">
        <f>SUM(V61:V72)</f>
        <v>224</v>
      </c>
      <c r="W73" s="98"/>
      <c r="X73" s="99">
        <f t="shared" ref="X73:AG73" si="39">SUM(X61:X72)</f>
        <v>10</v>
      </c>
      <c r="Y73" s="96">
        <f t="shared" si="39"/>
        <v>23</v>
      </c>
      <c r="Z73" s="100">
        <f t="shared" si="39"/>
        <v>375</v>
      </c>
      <c r="AA73" s="102">
        <f>SUM(AA61:AA72)</f>
        <v>152</v>
      </c>
      <c r="AB73" s="102">
        <f t="shared" si="39"/>
        <v>29</v>
      </c>
      <c r="AC73" s="103">
        <f t="shared" si="39"/>
        <v>234</v>
      </c>
      <c r="AD73" s="102">
        <f t="shared" si="39"/>
        <v>495</v>
      </c>
      <c r="AE73" s="102">
        <f t="shared" si="39"/>
        <v>658</v>
      </c>
      <c r="AF73" s="102">
        <f t="shared" si="39"/>
        <v>167</v>
      </c>
      <c r="AG73" s="102">
        <f t="shared" si="39"/>
        <v>11</v>
      </c>
      <c r="AH73" s="246">
        <f>SUM(AH61:AH72)</f>
        <v>297</v>
      </c>
      <c r="AI73" s="102">
        <f>SUM(AI61:AI72)</f>
        <v>12</v>
      </c>
      <c r="AJ73" s="104">
        <f>SUM(AJ61:AJ72)</f>
        <v>191</v>
      </c>
      <c r="AK73" s="105"/>
      <c r="AL73" s="104">
        <f>SUM(AL61:AL72)</f>
        <v>1</v>
      </c>
      <c r="AM73" s="105"/>
      <c r="AN73" s="104">
        <f>SUM(AN61:AN72)</f>
        <v>204</v>
      </c>
      <c r="AO73" s="106"/>
      <c r="AP73" s="104">
        <f>SUM(AP61:AP72)</f>
        <v>191</v>
      </c>
      <c r="AQ73" s="106"/>
      <c r="AR73" s="104">
        <f>SUM(AR61:AR72)</f>
        <v>32</v>
      </c>
      <c r="AS73" s="102">
        <f>SUM(AS61:AS72)</f>
        <v>0</v>
      </c>
      <c r="AT73" s="102">
        <f>SUM(AT61:AT72)</f>
        <v>4</v>
      </c>
      <c r="AU73" s="142" t="s">
        <v>54</v>
      </c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9"/>
      <c r="BQ73" s="109"/>
      <c r="BR73" s="108"/>
      <c r="BS73" s="108"/>
      <c r="BT73" s="108"/>
      <c r="BU73" s="108"/>
    </row>
    <row r="74" spans="1:73" s="130" customFormat="1" ht="13.5" customHeight="1" thickBot="1" x14ac:dyDescent="0.3">
      <c r="A74" s="112" t="s">
        <v>55</v>
      </c>
      <c r="B74" s="310"/>
      <c r="C74" s="113">
        <f>AVERAGE(C61:C72)</f>
        <v>4</v>
      </c>
      <c r="D74" s="113" t="e">
        <f>AVERAGE(D61:D72)</f>
        <v>#DIV/0!</v>
      </c>
      <c r="E74" s="113">
        <f>AVERAGE(E61:E72)</f>
        <v>1.3333333333333333</v>
      </c>
      <c r="F74" s="113">
        <f>AVERAGE(F61:F72)</f>
        <v>2.3333333333333335</v>
      </c>
      <c r="G74" s="113">
        <f>AVERAGE(G61:G72)</f>
        <v>37.666666666666664</v>
      </c>
      <c r="H74" s="114"/>
      <c r="I74" s="115">
        <f>AVERAGE(I61:I72)</f>
        <v>40.393636363636368</v>
      </c>
      <c r="J74" s="114"/>
      <c r="K74" s="114">
        <f>AVERAGE(K62:K73)</f>
        <v>0.72848000000000002</v>
      </c>
      <c r="L74" s="114">
        <f>AVERAGE(L62:L73)</f>
        <v>0.25031999999999999</v>
      </c>
      <c r="M74" s="116">
        <f>AVERAGE(M62:M73)</f>
        <v>8.3540000000000003E-2</v>
      </c>
      <c r="N74" s="117">
        <f>AVERAGE(N61:N72)</f>
        <v>9.1818181818181817</v>
      </c>
      <c r="O74" s="117">
        <f>AVERAGE(O61:O72)</f>
        <v>9.6363636363636367</v>
      </c>
      <c r="P74" s="118">
        <f>+N74/O74</f>
        <v>0.95283018867924518</v>
      </c>
      <c r="Q74" s="119">
        <f t="shared" ref="Q74:AT74" si="40">AVERAGE(Q61:Q72)</f>
        <v>3.0050505050505049E-3</v>
      </c>
      <c r="R74" s="119">
        <f t="shared" si="40"/>
        <v>3.3775252525252526E-4</v>
      </c>
      <c r="S74" s="119">
        <f t="shared" si="40"/>
        <v>1.5540824915824915E-3</v>
      </c>
      <c r="T74" s="120">
        <f t="shared" si="40"/>
        <v>4.5454545454545459</v>
      </c>
      <c r="U74" s="119">
        <f t="shared" si="40"/>
        <v>1.7350589225589225E-3</v>
      </c>
      <c r="V74" s="120">
        <f t="shared" si="40"/>
        <v>20.363636363636363</v>
      </c>
      <c r="W74" s="119">
        <f t="shared" si="40"/>
        <v>2.0528198653198652E-3</v>
      </c>
      <c r="X74" s="120">
        <f t="shared" si="40"/>
        <v>0.90909090909090906</v>
      </c>
      <c r="Y74" s="117">
        <f t="shared" si="40"/>
        <v>2.0909090909090908</v>
      </c>
      <c r="Z74" s="121">
        <f t="shared" si="40"/>
        <v>31.25</v>
      </c>
      <c r="AA74" s="133">
        <f>AVERAGE(AA61:AA72)</f>
        <v>12.666666666666666</v>
      </c>
      <c r="AB74" s="133">
        <f>AVERAGE(AB61:AB72)</f>
        <v>2.4166666666666665</v>
      </c>
      <c r="AC74" s="133">
        <f t="shared" si="40"/>
        <v>19.5</v>
      </c>
      <c r="AD74" s="133">
        <f t="shared" si="40"/>
        <v>41.25</v>
      </c>
      <c r="AE74" s="133">
        <f t="shared" si="40"/>
        <v>54.833333333333336</v>
      </c>
      <c r="AF74" s="133">
        <f t="shared" si="40"/>
        <v>13.916666666666666</v>
      </c>
      <c r="AG74" s="133">
        <f t="shared" si="40"/>
        <v>0.91666666666666663</v>
      </c>
      <c r="AH74" s="248">
        <f t="shared" si="40"/>
        <v>24.75</v>
      </c>
      <c r="AI74" s="133">
        <f t="shared" si="40"/>
        <v>1</v>
      </c>
      <c r="AJ74" s="134">
        <f t="shared" si="40"/>
        <v>15.916666666666666</v>
      </c>
      <c r="AK74" s="135">
        <f t="shared" si="40"/>
        <v>0.5541666666666667</v>
      </c>
      <c r="AL74" s="134">
        <f t="shared" si="40"/>
        <v>8.3333333333333329E-2</v>
      </c>
      <c r="AM74" s="136">
        <f t="shared" si="40"/>
        <v>3.3333333333333335E-3</v>
      </c>
      <c r="AN74" s="134">
        <f t="shared" si="40"/>
        <v>17</v>
      </c>
      <c r="AO74" s="137">
        <f t="shared" si="40"/>
        <v>0.59666666666666668</v>
      </c>
      <c r="AP74" s="134">
        <f>AVERAGE(AP61:AP72)</f>
        <v>15.916666666666666</v>
      </c>
      <c r="AQ74" s="137">
        <f>AVERAGE(AQ61:AQ72)</f>
        <v>0.84833333333333327</v>
      </c>
      <c r="AR74" s="134">
        <f t="shared" si="40"/>
        <v>2.6666666666666665</v>
      </c>
      <c r="AS74" s="133">
        <f t="shared" si="40"/>
        <v>0</v>
      </c>
      <c r="AT74" s="133">
        <f t="shared" si="40"/>
        <v>0.33333333333333331</v>
      </c>
      <c r="AU74" s="128" t="s">
        <v>55</v>
      </c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9"/>
      <c r="BQ74" s="109"/>
      <c r="BR74" s="129"/>
      <c r="BS74" s="129"/>
      <c r="BT74" s="129"/>
      <c r="BU74" s="129"/>
    </row>
    <row r="75" spans="1:73" s="227" customFormat="1" ht="35.25" thickTop="1" thickBot="1" x14ac:dyDescent="0.3">
      <c r="A75" s="314" t="s">
        <v>56</v>
      </c>
      <c r="B75" s="314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224"/>
      <c r="AV75" s="225"/>
      <c r="AW75" s="225"/>
      <c r="AX75" s="225"/>
      <c r="AY75" s="225"/>
      <c r="AZ75" s="225"/>
      <c r="BA75" s="225"/>
      <c r="BB75" s="225"/>
      <c r="BC75" s="225"/>
      <c r="BD75" s="225"/>
      <c r="BE75" s="225"/>
      <c r="BF75" s="225"/>
      <c r="BG75" s="225"/>
      <c r="BH75" s="225"/>
      <c r="BI75" s="225"/>
      <c r="BJ75" s="225"/>
      <c r="BK75" s="225"/>
      <c r="BL75" s="225"/>
      <c r="BM75" s="225"/>
      <c r="BN75" s="225"/>
      <c r="BO75" s="225"/>
      <c r="BP75" s="226"/>
      <c r="BQ75" s="226"/>
    </row>
    <row r="76" spans="1:73" ht="16.7" customHeight="1" thickTop="1" x14ac:dyDescent="0.25">
      <c r="A76" s="301" t="s">
        <v>1</v>
      </c>
      <c r="B76" s="6"/>
      <c r="C76" s="7" t="s">
        <v>3</v>
      </c>
      <c r="D76" s="7" t="s">
        <v>4</v>
      </c>
      <c r="E76" s="7" t="s">
        <v>5</v>
      </c>
      <c r="F76" s="7" t="s">
        <v>6</v>
      </c>
      <c r="G76" s="7" t="s">
        <v>6</v>
      </c>
      <c r="H76" s="8" t="s">
        <v>7</v>
      </c>
      <c r="I76" s="144" t="s">
        <v>6</v>
      </c>
      <c r="J76" s="10" t="s">
        <v>7</v>
      </c>
      <c r="K76" s="6" t="s">
        <v>7</v>
      </c>
      <c r="L76" s="11" t="s">
        <v>7</v>
      </c>
      <c r="M76" s="11" t="s">
        <v>7</v>
      </c>
      <c r="N76" s="145" t="s">
        <v>8</v>
      </c>
      <c r="O76" s="13" t="s">
        <v>8</v>
      </c>
      <c r="P76" s="13" t="s">
        <v>7</v>
      </c>
      <c r="Q76" s="14" t="s">
        <v>9</v>
      </c>
      <c r="R76" s="14" t="s">
        <v>10</v>
      </c>
      <c r="S76" s="14" t="s">
        <v>11</v>
      </c>
      <c r="T76" s="303" t="s">
        <v>12</v>
      </c>
      <c r="U76" s="304"/>
      <c r="V76" s="303" t="s">
        <v>13</v>
      </c>
      <c r="W76" s="304"/>
      <c r="X76" s="303" t="s">
        <v>14</v>
      </c>
      <c r="Y76" s="305"/>
      <c r="Z76" s="15" t="s">
        <v>15</v>
      </c>
      <c r="AA76" s="146" t="s">
        <v>16</v>
      </c>
      <c r="AB76" s="146" t="s">
        <v>17</v>
      </c>
      <c r="AC76" s="147" t="s">
        <v>17</v>
      </c>
      <c r="AD76" s="146" t="s">
        <v>17</v>
      </c>
      <c r="AE76" s="146" t="s">
        <v>18</v>
      </c>
      <c r="AF76" s="146" t="s">
        <v>19</v>
      </c>
      <c r="AG76" s="146" t="s">
        <v>20</v>
      </c>
      <c r="AH76" s="250" t="s">
        <v>17</v>
      </c>
      <c r="AI76" s="146" t="s">
        <v>21</v>
      </c>
      <c r="AJ76" s="19" t="s">
        <v>22</v>
      </c>
      <c r="AK76" s="20" t="s">
        <v>23</v>
      </c>
      <c r="AL76" s="21" t="s">
        <v>17</v>
      </c>
      <c r="AM76" s="17" t="s">
        <v>7</v>
      </c>
      <c r="AN76" s="306" t="s">
        <v>24</v>
      </c>
      <c r="AO76" s="22" t="s">
        <v>25</v>
      </c>
      <c r="AP76" s="306" t="s">
        <v>26</v>
      </c>
      <c r="AQ76" s="22" t="s">
        <v>25</v>
      </c>
      <c r="AR76" s="21" t="s">
        <v>27</v>
      </c>
      <c r="AS76" s="146" t="s">
        <v>27</v>
      </c>
      <c r="AT76" s="146" t="s">
        <v>27</v>
      </c>
      <c r="AU76" s="299" t="s">
        <v>1</v>
      </c>
    </row>
    <row r="77" spans="1:73" s="160" customFormat="1" ht="12.75" thickBot="1" x14ac:dyDescent="0.3">
      <c r="A77" s="302"/>
      <c r="B77" s="148"/>
      <c r="C77" s="149" t="s">
        <v>6</v>
      </c>
      <c r="D77" s="149" t="s">
        <v>6</v>
      </c>
      <c r="E77" s="149" t="s">
        <v>6</v>
      </c>
      <c r="F77" s="149" t="s">
        <v>28</v>
      </c>
      <c r="G77" s="149" t="s">
        <v>29</v>
      </c>
      <c r="H77" s="150" t="s">
        <v>29</v>
      </c>
      <c r="I77" s="151" t="s">
        <v>30</v>
      </c>
      <c r="J77" s="150" t="s">
        <v>31</v>
      </c>
      <c r="K77" s="148" t="s">
        <v>32</v>
      </c>
      <c r="L77" s="148" t="s">
        <v>33</v>
      </c>
      <c r="M77" s="148" t="s">
        <v>34</v>
      </c>
      <c r="N77" s="152" t="s">
        <v>35</v>
      </c>
      <c r="O77" s="153" t="s">
        <v>36</v>
      </c>
      <c r="P77" s="153" t="s">
        <v>35</v>
      </c>
      <c r="Q77" s="154" t="s">
        <v>34</v>
      </c>
      <c r="R77" s="154" t="s">
        <v>37</v>
      </c>
      <c r="S77" s="154" t="s">
        <v>57</v>
      </c>
      <c r="T77" s="155" t="s">
        <v>8</v>
      </c>
      <c r="U77" s="154" t="s">
        <v>34</v>
      </c>
      <c r="V77" s="155" t="s">
        <v>8</v>
      </c>
      <c r="W77" s="154" t="s">
        <v>34</v>
      </c>
      <c r="X77" s="155" t="s">
        <v>38</v>
      </c>
      <c r="Y77" s="153" t="s">
        <v>28</v>
      </c>
      <c r="Z77" s="156" t="s">
        <v>39</v>
      </c>
      <c r="AA77" s="17" t="s">
        <v>40</v>
      </c>
      <c r="AB77" s="17" t="s">
        <v>41</v>
      </c>
      <c r="AC77" s="18" t="s">
        <v>42</v>
      </c>
      <c r="AD77" s="17" t="s">
        <v>43</v>
      </c>
      <c r="AE77" s="17" t="s">
        <v>44</v>
      </c>
      <c r="AF77" s="17" t="s">
        <v>44</v>
      </c>
      <c r="AG77" s="17"/>
      <c r="AH77" s="243" t="s">
        <v>22</v>
      </c>
      <c r="AI77" s="17" t="s">
        <v>45</v>
      </c>
      <c r="AJ77" s="21" t="s">
        <v>46</v>
      </c>
      <c r="AK77" s="17" t="s">
        <v>46</v>
      </c>
      <c r="AL77" s="21" t="s">
        <v>47</v>
      </c>
      <c r="AM77" s="17" t="s">
        <v>47</v>
      </c>
      <c r="AN77" s="307"/>
      <c r="AO77" s="157" t="s">
        <v>48</v>
      </c>
      <c r="AP77" s="308"/>
      <c r="AQ77" s="41" t="s">
        <v>49</v>
      </c>
      <c r="AR77" s="21" t="s">
        <v>50</v>
      </c>
      <c r="AS77" s="17" t="s">
        <v>51</v>
      </c>
      <c r="AT77" s="17" t="s">
        <v>52</v>
      </c>
      <c r="AU77" s="300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158"/>
      <c r="BQ77" s="158"/>
      <c r="BR77" s="159"/>
      <c r="BS77" s="159"/>
      <c r="BT77" s="159"/>
      <c r="BU77" s="159"/>
    </row>
    <row r="78" spans="1:73" s="81" customFormat="1" ht="12.75" thickTop="1" x14ac:dyDescent="0.25">
      <c r="A78" s="45" t="s">
        <v>60</v>
      </c>
      <c r="B78" s="161"/>
      <c r="C78" s="77">
        <f>SUM(C5,C19,C33,C47,C61)</f>
        <v>28</v>
      </c>
      <c r="D78" s="77">
        <f>SUM(D5,D19,D33,D47,D61)</f>
        <v>16</v>
      </c>
      <c r="E78" s="77">
        <f>SUM(E5,E19,E33,E47,E61)</f>
        <v>4</v>
      </c>
      <c r="F78" s="77">
        <f>SUM(F5,F19,F33,F47,F61)</f>
        <v>48</v>
      </c>
      <c r="G78" s="77">
        <f>SUM(G5,G19,G33,G47,G61)</f>
        <v>152</v>
      </c>
      <c r="H78" s="78">
        <f>+G78/200</f>
        <v>0.76</v>
      </c>
      <c r="I78" s="77">
        <f>SUM(I5,I19,I33,I47,I61)</f>
        <v>179.57999999999998</v>
      </c>
      <c r="J78" s="78">
        <f>+I78/G78</f>
        <v>1.1814473684210525</v>
      </c>
      <c r="K78" s="78">
        <f>AVERAGE(K5,K19,K33,K47,K61)</f>
        <v>0.60563999999999996</v>
      </c>
      <c r="L78" s="78">
        <f>AVERAGE(L5,L19,L33,L47,L61)</f>
        <v>0.37273999999999996</v>
      </c>
      <c r="M78" s="78">
        <f>AVERAGE(M5,M19,M33,M47,M61)</f>
        <v>1.704E-2</v>
      </c>
      <c r="N78" s="162">
        <f>SUM(N5,N19,N33,N47,N61)</f>
        <v>49</v>
      </c>
      <c r="O78" s="163">
        <f>SUM(O5,O19,O33,O47,O61)</f>
        <v>49</v>
      </c>
      <c r="P78" s="51">
        <f>IF(O78&lt;&gt;0,(+N78/O78),"")</f>
        <v>1</v>
      </c>
      <c r="Q78" s="164">
        <f>AVERAGE(Q5,Q19,Q33,Q47,Q61)</f>
        <v>2.1921296296296298E-3</v>
      </c>
      <c r="R78" s="164">
        <f>AVERAGE(R5,R19,R33,R47,R61)</f>
        <v>3.0555555555555555E-4</v>
      </c>
      <c r="S78" s="164">
        <f>AVERAGE(S5,S19,S33,S47,S61)</f>
        <v>1.3472222222222223E-3</v>
      </c>
      <c r="T78" s="165">
        <f>SUM(T5,T19,T33,T47,T61)</f>
        <v>5</v>
      </c>
      <c r="U78" s="164">
        <f>AVERAGE(U5,U19,U33,U47,U61)</f>
        <v>2.1990740740740743E-4</v>
      </c>
      <c r="V78" s="165">
        <f>SUM(V5,V19,V33,V47,V61)</f>
        <v>55</v>
      </c>
      <c r="W78" s="164">
        <f>AVERAGE(W5,W19,W33,W47,W61)</f>
        <v>9.768518518518518E-4</v>
      </c>
      <c r="X78" s="165">
        <f t="shared" ref="X78:AJ89" si="41">SUM(X5,X19,X33,X47,X61)</f>
        <v>3</v>
      </c>
      <c r="Y78" s="163">
        <f t="shared" si="41"/>
        <v>10</v>
      </c>
      <c r="Z78" s="84">
        <f t="shared" si="41"/>
        <v>109</v>
      </c>
      <c r="AA78" s="166">
        <f t="shared" si="41"/>
        <v>58</v>
      </c>
      <c r="AB78" s="167">
        <f t="shared" si="41"/>
        <v>14</v>
      </c>
      <c r="AC78" s="167">
        <f>AVERAGE(AC5,AC19,AC33,AC47,AC61)</f>
        <v>13.6</v>
      </c>
      <c r="AD78" s="167">
        <f t="shared" si="41"/>
        <v>140</v>
      </c>
      <c r="AE78" s="167">
        <f t="shared" si="41"/>
        <v>119</v>
      </c>
      <c r="AF78" s="167">
        <f t="shared" si="41"/>
        <v>56</v>
      </c>
      <c r="AG78" s="167">
        <f t="shared" si="41"/>
        <v>0</v>
      </c>
      <c r="AH78" s="251">
        <f t="shared" si="41"/>
        <v>64</v>
      </c>
      <c r="AI78" s="167">
        <f t="shared" si="41"/>
        <v>3</v>
      </c>
      <c r="AJ78" s="168">
        <f t="shared" si="41"/>
        <v>49</v>
      </c>
      <c r="AK78" s="66">
        <f>IF(AJ78&lt;&gt;0,(+AJ78/AH78),"0%")</f>
        <v>0.765625</v>
      </c>
      <c r="AL78" s="168">
        <f>SUM(AL5,AL19,AL33,AL47,AL61)</f>
        <v>0</v>
      </c>
      <c r="AM78" s="66" t="str">
        <f>IF(AL78&lt;&gt;0,(+AL78/AH78),"0%")</f>
        <v>0%</v>
      </c>
      <c r="AN78" s="168">
        <f>SUM(AN5,AN19,AN33,AN47,AN61)</f>
        <v>51</v>
      </c>
      <c r="AO78" s="169">
        <f>IF(AN78&lt;&gt;0,(+AN78/AH78),"0%")</f>
        <v>0.796875</v>
      </c>
      <c r="AP78" s="168">
        <f>SUM(AP5,AP19,AP33,AP47,AP61)</f>
        <v>49</v>
      </c>
      <c r="AQ78" s="169">
        <f>IF(AP78&lt;&gt;0,(+AP78/AH78),"0%")</f>
        <v>0.765625</v>
      </c>
      <c r="AR78" s="168">
        <f>SUM(AR5,AR19,AR33,AR47,AR61)</f>
        <v>10</v>
      </c>
      <c r="AS78" s="167">
        <f>SUM(AS5,AS19,AS33,AS47,AS61)</f>
        <v>0</v>
      </c>
      <c r="AT78" s="170">
        <f>SUM(AT5,AT19,AT33,AT47,AT61)</f>
        <v>0</v>
      </c>
      <c r="AU78" s="45" t="s">
        <v>60</v>
      </c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86"/>
      <c r="BQ78" s="86"/>
      <c r="BR78" s="85"/>
      <c r="BS78" s="85"/>
      <c r="BT78" s="85"/>
      <c r="BU78" s="85"/>
    </row>
    <row r="79" spans="1:73" s="63" customFormat="1" x14ac:dyDescent="0.25">
      <c r="A79" s="62" t="s">
        <v>61</v>
      </c>
      <c r="C79" s="77">
        <f t="shared" ref="C79:G89" si="42">SUM(C6,C20,C34,C48,C62)</f>
        <v>28</v>
      </c>
      <c r="D79" s="77">
        <f t="shared" si="42"/>
        <v>0</v>
      </c>
      <c r="E79" s="77">
        <f t="shared" si="42"/>
        <v>4</v>
      </c>
      <c r="F79" s="77">
        <f t="shared" si="42"/>
        <v>32</v>
      </c>
      <c r="G79" s="77">
        <f t="shared" si="42"/>
        <v>168</v>
      </c>
      <c r="H79" s="78">
        <f t="shared" ref="H79:H89" si="43">+G79/200</f>
        <v>0.84</v>
      </c>
      <c r="I79" s="77">
        <f t="shared" ref="I79:I89" si="44">SUM(I6,I20,I34,I48,I62)</f>
        <v>179.57000000000002</v>
      </c>
      <c r="J79" s="78">
        <f t="shared" ref="J79:J89" si="45">+I79/G79</f>
        <v>1.0688690476190477</v>
      </c>
      <c r="K79" s="78">
        <f t="shared" ref="K79:M89" si="46">AVERAGE(K6,K20,K34,K48,K62)</f>
        <v>0.72797999999999996</v>
      </c>
      <c r="L79" s="78">
        <f t="shared" si="46"/>
        <v>0.24364</v>
      </c>
      <c r="M79" s="78">
        <f t="shared" si="46"/>
        <v>2.368E-2</v>
      </c>
      <c r="N79" s="162">
        <f t="shared" ref="N79:O89" si="47">SUM(N6,N20,N34,N48,N62)</f>
        <v>49</v>
      </c>
      <c r="O79" s="163">
        <f t="shared" si="47"/>
        <v>51</v>
      </c>
      <c r="P79" s="66">
        <f t="shared" ref="P79:P89" si="48">IF(O79&lt;&gt;0,(+N79/O79),"")</f>
        <v>0.96078431372549022</v>
      </c>
      <c r="Q79" s="164">
        <f t="shared" ref="Q79:S89" si="49">AVERAGE(Q6,Q20,Q34,Q48,Q62)</f>
        <v>3.208333333333333E-3</v>
      </c>
      <c r="R79" s="164">
        <f t="shared" si="49"/>
        <v>3.8194444444444441E-4</v>
      </c>
      <c r="S79" s="164">
        <f t="shared" si="49"/>
        <v>1.6458333333333336E-3</v>
      </c>
      <c r="T79" s="165">
        <f t="shared" ref="T79:T89" si="50">SUM(T6,T20,T34,T48,T62)</f>
        <v>13</v>
      </c>
      <c r="U79" s="164">
        <f t="shared" ref="U79:U89" si="51">AVERAGE(U6,U20,U34,U48,U62)</f>
        <v>3.8425925925925919E-3</v>
      </c>
      <c r="V79" s="165">
        <f t="shared" ref="V79:V89" si="52">SUM(V6,V20,V34,V48,V62)</f>
        <v>104</v>
      </c>
      <c r="W79" s="164">
        <f t="shared" ref="W79:W89" si="53">AVERAGE(W6,W20,W34,W48,W62)</f>
        <v>2.0069444444444444E-3</v>
      </c>
      <c r="X79" s="165">
        <f t="shared" si="41"/>
        <v>5</v>
      </c>
      <c r="Y79" s="163">
        <f t="shared" si="41"/>
        <v>14</v>
      </c>
      <c r="Z79" s="84">
        <f t="shared" si="41"/>
        <v>166</v>
      </c>
      <c r="AA79" s="166">
        <f t="shared" si="41"/>
        <v>68</v>
      </c>
      <c r="AB79" s="167">
        <f t="shared" si="41"/>
        <v>9</v>
      </c>
      <c r="AC79" s="167">
        <f t="shared" ref="AC79:AC89" si="54">AVERAGE(AC6,AC20,AC34,AC48,AC62)</f>
        <v>4</v>
      </c>
      <c r="AD79" s="167">
        <f t="shared" si="41"/>
        <v>145</v>
      </c>
      <c r="AE79" s="167">
        <f t="shared" si="41"/>
        <v>203</v>
      </c>
      <c r="AF79" s="167">
        <f t="shared" si="41"/>
        <v>36</v>
      </c>
      <c r="AG79" s="167">
        <f t="shared" si="41"/>
        <v>2</v>
      </c>
      <c r="AH79" s="251">
        <f t="shared" si="41"/>
        <v>87</v>
      </c>
      <c r="AI79" s="167">
        <f t="shared" si="41"/>
        <v>5</v>
      </c>
      <c r="AJ79" s="168">
        <f t="shared" si="41"/>
        <v>65</v>
      </c>
      <c r="AK79" s="66">
        <f t="shared" ref="AK79:AK89" si="55">IF(AJ79&lt;&gt;0,(+AJ79/AH79),"0%")</f>
        <v>0.74712643678160917</v>
      </c>
      <c r="AL79" s="168">
        <f t="shared" ref="AL79:AL89" si="56">SUM(AL6,AL20,AL34,AL48,AL62)</f>
        <v>4</v>
      </c>
      <c r="AM79" s="66">
        <f t="shared" ref="AM79:AM89" si="57">IF(AL79&lt;&gt;0,(+AL79/AH79),"0%")</f>
        <v>4.5977011494252873E-2</v>
      </c>
      <c r="AN79" s="168">
        <f t="shared" ref="AN79:AN89" si="58">SUM(AN6,AN20,AN34,AN48,AN62)</f>
        <v>52</v>
      </c>
      <c r="AO79" s="169">
        <f t="shared" ref="AO79:AO89" si="59">IF(AN79&lt;&gt;0,(+AN79/AH79),"0%")</f>
        <v>0.5977011494252874</v>
      </c>
      <c r="AP79" s="168">
        <f t="shared" ref="AP79:AP89" si="60">SUM(AP6,AP20,AP34,AP48,AP62)</f>
        <v>49</v>
      </c>
      <c r="AQ79" s="169">
        <f t="shared" ref="AQ79:AQ89" si="61">IF(AP79&lt;&gt;0,(+AP79/AH79),"0%")</f>
        <v>0.56321839080459768</v>
      </c>
      <c r="AR79" s="168">
        <f t="shared" ref="AR79:AT89" si="62">SUM(AR6,AR20,AR34,AR48,AR62)</f>
        <v>8</v>
      </c>
      <c r="AS79" s="167">
        <f t="shared" si="62"/>
        <v>0</v>
      </c>
      <c r="AT79" s="170">
        <f t="shared" si="62"/>
        <v>0</v>
      </c>
      <c r="AU79" s="62" t="s">
        <v>61</v>
      </c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73"/>
      <c r="BQ79" s="73"/>
      <c r="BR79" s="74"/>
      <c r="BS79" s="74"/>
      <c r="BT79" s="74"/>
      <c r="BU79" s="74"/>
    </row>
    <row r="80" spans="1:73" s="63" customFormat="1" x14ac:dyDescent="0.25">
      <c r="A80" s="62" t="s">
        <v>62</v>
      </c>
      <c r="C80" s="77">
        <f t="shared" si="42"/>
        <v>0</v>
      </c>
      <c r="D80" s="77">
        <f t="shared" si="42"/>
        <v>0</v>
      </c>
      <c r="E80" s="77">
        <f t="shared" si="42"/>
        <v>4</v>
      </c>
      <c r="F80" s="77">
        <f t="shared" si="42"/>
        <v>4</v>
      </c>
      <c r="G80" s="77">
        <f t="shared" si="42"/>
        <v>196</v>
      </c>
      <c r="H80" s="78">
        <f t="shared" si="43"/>
        <v>0.98</v>
      </c>
      <c r="I80" s="77">
        <f t="shared" si="44"/>
        <v>199.55</v>
      </c>
      <c r="J80" s="78">
        <f t="shared" si="45"/>
        <v>1.0181122448979592</v>
      </c>
      <c r="K80" s="78">
        <f t="shared" si="46"/>
        <v>0.75821999999999989</v>
      </c>
      <c r="L80" s="78">
        <f t="shared" si="46"/>
        <v>0.21173999999999998</v>
      </c>
      <c r="M80" s="78">
        <f t="shared" si="46"/>
        <v>2.5100000000000001E-2</v>
      </c>
      <c r="N80" s="162">
        <f t="shared" si="47"/>
        <v>54</v>
      </c>
      <c r="O80" s="163">
        <f t="shared" si="47"/>
        <v>55</v>
      </c>
      <c r="P80" s="66">
        <f t="shared" si="48"/>
        <v>0.98181818181818181</v>
      </c>
      <c r="Q80" s="164">
        <f t="shared" si="49"/>
        <v>3.5092592592592593E-3</v>
      </c>
      <c r="R80" s="164">
        <f t="shared" si="49"/>
        <v>4.3055555555555555E-4</v>
      </c>
      <c r="S80" s="164">
        <f t="shared" si="49"/>
        <v>1.9652777777777776E-3</v>
      </c>
      <c r="T80" s="165">
        <f t="shared" si="50"/>
        <v>10</v>
      </c>
      <c r="U80" s="164">
        <f t="shared" si="51"/>
        <v>8.5879629629629641E-4</v>
      </c>
      <c r="V80" s="165">
        <f t="shared" si="52"/>
        <v>80</v>
      </c>
      <c r="W80" s="164">
        <f t="shared" si="53"/>
        <v>1.9884259259259256E-3</v>
      </c>
      <c r="X80" s="165">
        <f t="shared" si="41"/>
        <v>7</v>
      </c>
      <c r="Y80" s="163">
        <f t="shared" si="41"/>
        <v>13</v>
      </c>
      <c r="Z80" s="84">
        <f t="shared" si="41"/>
        <v>144</v>
      </c>
      <c r="AA80" s="166">
        <f t="shared" si="41"/>
        <v>67</v>
      </c>
      <c r="AB80" s="167">
        <f t="shared" si="41"/>
        <v>20</v>
      </c>
      <c r="AC80" s="167">
        <f t="shared" si="54"/>
        <v>6.6</v>
      </c>
      <c r="AD80" s="167">
        <f t="shared" si="41"/>
        <v>229</v>
      </c>
      <c r="AE80" s="167">
        <f t="shared" si="41"/>
        <v>267</v>
      </c>
      <c r="AF80" s="167">
        <f t="shared" si="41"/>
        <v>86</v>
      </c>
      <c r="AG80" s="167">
        <f t="shared" si="41"/>
        <v>4</v>
      </c>
      <c r="AH80" s="251">
        <f t="shared" si="41"/>
        <v>127</v>
      </c>
      <c r="AI80" s="167">
        <f t="shared" si="41"/>
        <v>3</v>
      </c>
      <c r="AJ80" s="168">
        <f t="shared" si="41"/>
        <v>96</v>
      </c>
      <c r="AK80" s="66">
        <f t="shared" si="55"/>
        <v>0.75590551181102361</v>
      </c>
      <c r="AL80" s="168">
        <f t="shared" si="56"/>
        <v>0</v>
      </c>
      <c r="AM80" s="66" t="str">
        <f t="shared" si="57"/>
        <v>0%</v>
      </c>
      <c r="AN80" s="168">
        <f t="shared" si="58"/>
        <v>75</v>
      </c>
      <c r="AO80" s="169">
        <f t="shared" si="59"/>
        <v>0.59055118110236215</v>
      </c>
      <c r="AP80" s="168">
        <f t="shared" si="60"/>
        <v>70</v>
      </c>
      <c r="AQ80" s="169">
        <f t="shared" si="61"/>
        <v>0.55118110236220474</v>
      </c>
      <c r="AR80" s="168">
        <f t="shared" si="62"/>
        <v>9</v>
      </c>
      <c r="AS80" s="167">
        <f t="shared" si="62"/>
        <v>0</v>
      </c>
      <c r="AT80" s="170">
        <f t="shared" si="62"/>
        <v>0</v>
      </c>
      <c r="AU80" s="62" t="s">
        <v>62</v>
      </c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73"/>
      <c r="BQ80" s="73"/>
      <c r="BR80" s="74"/>
      <c r="BS80" s="74"/>
      <c r="BT80" s="74"/>
      <c r="BU80" s="74"/>
    </row>
    <row r="81" spans="1:73" s="63" customFormat="1" x14ac:dyDescent="0.25">
      <c r="A81" s="62" t="s">
        <v>63</v>
      </c>
      <c r="C81" s="77">
        <f t="shared" si="42"/>
        <v>40</v>
      </c>
      <c r="D81" s="77">
        <f t="shared" si="42"/>
        <v>0</v>
      </c>
      <c r="E81" s="77">
        <f t="shared" si="42"/>
        <v>9</v>
      </c>
      <c r="F81" s="77">
        <f t="shared" si="42"/>
        <v>49</v>
      </c>
      <c r="G81" s="77">
        <f t="shared" si="42"/>
        <v>151</v>
      </c>
      <c r="H81" s="78">
        <f t="shared" si="43"/>
        <v>0.755</v>
      </c>
      <c r="I81" s="77">
        <f t="shared" si="44"/>
        <v>154.47</v>
      </c>
      <c r="J81" s="78">
        <f t="shared" si="45"/>
        <v>1.0229801324503311</v>
      </c>
      <c r="K81" s="78">
        <f t="shared" si="46"/>
        <v>0.76100000000000001</v>
      </c>
      <c r="L81" s="78">
        <f t="shared" si="46"/>
        <v>0.22466</v>
      </c>
      <c r="M81" s="78">
        <f t="shared" si="46"/>
        <v>1.042E-2</v>
      </c>
      <c r="N81" s="162">
        <f t="shared" si="47"/>
        <v>42</v>
      </c>
      <c r="O81" s="163">
        <f t="shared" si="47"/>
        <v>45</v>
      </c>
      <c r="P81" s="66">
        <f t="shared" si="48"/>
        <v>0.93333333333333335</v>
      </c>
      <c r="Q81" s="164">
        <f t="shared" si="49"/>
        <v>1.3032407407407407E-3</v>
      </c>
      <c r="R81" s="164">
        <f t="shared" si="49"/>
        <v>1.3657407407407409E-4</v>
      </c>
      <c r="S81" s="164">
        <f t="shared" si="49"/>
        <v>7.8703703703703694E-4</v>
      </c>
      <c r="T81" s="165">
        <f t="shared" si="50"/>
        <v>21</v>
      </c>
      <c r="U81" s="164">
        <f t="shared" si="51"/>
        <v>3.5509259259259253E-3</v>
      </c>
      <c r="V81" s="165">
        <f t="shared" si="52"/>
        <v>35</v>
      </c>
      <c r="W81" s="164">
        <f t="shared" si="53"/>
        <v>1.935185185185185E-3</v>
      </c>
      <c r="X81" s="165">
        <f t="shared" si="41"/>
        <v>3</v>
      </c>
      <c r="Y81" s="163">
        <f t="shared" si="41"/>
        <v>9</v>
      </c>
      <c r="Z81" s="84">
        <f t="shared" si="41"/>
        <v>98</v>
      </c>
      <c r="AA81" s="166">
        <f t="shared" si="41"/>
        <v>19</v>
      </c>
      <c r="AB81" s="167">
        <f t="shared" si="41"/>
        <v>4</v>
      </c>
      <c r="AC81" s="167">
        <f t="shared" si="54"/>
        <v>3</v>
      </c>
      <c r="AD81" s="167">
        <f t="shared" si="41"/>
        <v>165</v>
      </c>
      <c r="AE81" s="167">
        <f t="shared" si="41"/>
        <v>250</v>
      </c>
      <c r="AF81" s="167">
        <f t="shared" si="41"/>
        <v>75</v>
      </c>
      <c r="AG81" s="167">
        <f t="shared" si="41"/>
        <v>1</v>
      </c>
      <c r="AH81" s="251">
        <f t="shared" si="41"/>
        <v>97</v>
      </c>
      <c r="AI81" s="167">
        <f t="shared" si="41"/>
        <v>2</v>
      </c>
      <c r="AJ81" s="168">
        <f t="shared" si="41"/>
        <v>80</v>
      </c>
      <c r="AK81" s="66">
        <f t="shared" si="55"/>
        <v>0.82474226804123707</v>
      </c>
      <c r="AL81" s="168">
        <f t="shared" si="56"/>
        <v>0</v>
      </c>
      <c r="AM81" s="66" t="str">
        <f t="shared" si="57"/>
        <v>0%</v>
      </c>
      <c r="AN81" s="168">
        <f t="shared" si="58"/>
        <v>65</v>
      </c>
      <c r="AO81" s="169">
        <f t="shared" si="59"/>
        <v>0.67010309278350511</v>
      </c>
      <c r="AP81" s="168">
        <f t="shared" si="60"/>
        <v>64</v>
      </c>
      <c r="AQ81" s="169">
        <f t="shared" si="61"/>
        <v>0.65979381443298968</v>
      </c>
      <c r="AR81" s="168">
        <f t="shared" si="62"/>
        <v>1</v>
      </c>
      <c r="AS81" s="167">
        <f t="shared" si="62"/>
        <v>0</v>
      </c>
      <c r="AT81" s="170">
        <f t="shared" si="62"/>
        <v>1</v>
      </c>
      <c r="AU81" s="62" t="s">
        <v>63</v>
      </c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73"/>
      <c r="BQ81" s="73"/>
      <c r="BR81" s="74"/>
      <c r="BS81" s="74"/>
      <c r="BT81" s="74"/>
      <c r="BU81" s="74"/>
    </row>
    <row r="82" spans="1:73" s="63" customFormat="1" x14ac:dyDescent="0.25">
      <c r="A82" s="62" t="s">
        <v>64</v>
      </c>
      <c r="C82" s="77">
        <f t="shared" si="42"/>
        <v>52</v>
      </c>
      <c r="D82" s="77">
        <f t="shared" si="42"/>
        <v>16</v>
      </c>
      <c r="E82" s="77">
        <f t="shared" si="42"/>
        <v>3</v>
      </c>
      <c r="F82" s="77">
        <f t="shared" si="42"/>
        <v>71</v>
      </c>
      <c r="G82" s="77">
        <f t="shared" si="42"/>
        <v>129</v>
      </c>
      <c r="H82" s="78">
        <f t="shared" si="43"/>
        <v>0.64500000000000002</v>
      </c>
      <c r="I82" s="77">
        <f t="shared" si="44"/>
        <v>147.69999999999999</v>
      </c>
      <c r="J82" s="78">
        <f t="shared" si="45"/>
        <v>1.1449612403100775</v>
      </c>
      <c r="K82" s="78">
        <f t="shared" si="46"/>
        <v>0.5858000000000001</v>
      </c>
      <c r="L82" s="78">
        <f t="shared" si="46"/>
        <v>0.39069999999999999</v>
      </c>
      <c r="M82" s="78">
        <f t="shared" si="46"/>
        <v>2.0719999999999999E-2</v>
      </c>
      <c r="N82" s="162">
        <f t="shared" si="47"/>
        <v>33</v>
      </c>
      <c r="O82" s="163">
        <f t="shared" si="47"/>
        <v>33</v>
      </c>
      <c r="P82" s="66">
        <f t="shared" si="48"/>
        <v>1</v>
      </c>
      <c r="Q82" s="164">
        <f t="shared" si="49"/>
        <v>3.8217592592592596E-3</v>
      </c>
      <c r="R82" s="164">
        <f t="shared" si="49"/>
        <v>2.0601851851851849E-4</v>
      </c>
      <c r="S82" s="164">
        <f t="shared" si="49"/>
        <v>6.2037037037037041E-4</v>
      </c>
      <c r="T82" s="165">
        <f t="shared" si="50"/>
        <v>26</v>
      </c>
      <c r="U82" s="164">
        <f t="shared" si="51"/>
        <v>1.5437500000000002E-2</v>
      </c>
      <c r="V82" s="165">
        <f t="shared" si="52"/>
        <v>44</v>
      </c>
      <c r="W82" s="164">
        <f t="shared" si="53"/>
        <v>2.9745370370370368E-3</v>
      </c>
      <c r="X82" s="165">
        <f t="shared" si="41"/>
        <v>7</v>
      </c>
      <c r="Y82" s="163">
        <f t="shared" si="41"/>
        <v>10</v>
      </c>
      <c r="Z82" s="84">
        <f t="shared" si="41"/>
        <v>103</v>
      </c>
      <c r="AA82" s="166">
        <f t="shared" si="41"/>
        <v>41</v>
      </c>
      <c r="AB82" s="167">
        <f t="shared" si="41"/>
        <v>7</v>
      </c>
      <c r="AC82" s="167">
        <f t="shared" si="54"/>
        <v>5.4</v>
      </c>
      <c r="AD82" s="167">
        <f t="shared" si="41"/>
        <v>162</v>
      </c>
      <c r="AE82" s="167">
        <f t="shared" si="41"/>
        <v>187</v>
      </c>
      <c r="AF82" s="167">
        <f t="shared" si="41"/>
        <v>42</v>
      </c>
      <c r="AG82" s="167">
        <f t="shared" si="41"/>
        <v>5</v>
      </c>
      <c r="AH82" s="251">
        <f t="shared" si="41"/>
        <v>93</v>
      </c>
      <c r="AI82" s="167">
        <f t="shared" si="41"/>
        <v>9</v>
      </c>
      <c r="AJ82" s="168">
        <f t="shared" si="41"/>
        <v>57</v>
      </c>
      <c r="AK82" s="66">
        <f t="shared" si="55"/>
        <v>0.61290322580645162</v>
      </c>
      <c r="AL82" s="168">
        <f t="shared" si="56"/>
        <v>0</v>
      </c>
      <c r="AM82" s="66" t="str">
        <f t="shared" si="57"/>
        <v>0%</v>
      </c>
      <c r="AN82" s="168">
        <f t="shared" si="58"/>
        <v>70</v>
      </c>
      <c r="AO82" s="169">
        <f t="shared" si="59"/>
        <v>0.75268817204301075</v>
      </c>
      <c r="AP82" s="168">
        <f t="shared" si="60"/>
        <v>58</v>
      </c>
      <c r="AQ82" s="169">
        <f t="shared" si="61"/>
        <v>0.62365591397849462</v>
      </c>
      <c r="AR82" s="168">
        <f t="shared" si="62"/>
        <v>13</v>
      </c>
      <c r="AS82" s="167">
        <f t="shared" si="62"/>
        <v>0</v>
      </c>
      <c r="AT82" s="170">
        <f t="shared" si="62"/>
        <v>0</v>
      </c>
      <c r="AU82" s="62" t="s">
        <v>64</v>
      </c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73"/>
      <c r="BQ82" s="73"/>
      <c r="BR82" s="74"/>
      <c r="BS82" s="74"/>
      <c r="BT82" s="74"/>
      <c r="BU82" s="74"/>
    </row>
    <row r="83" spans="1:73" s="63" customFormat="1" x14ac:dyDescent="0.25">
      <c r="A83" s="75" t="s">
        <v>65</v>
      </c>
      <c r="B83" s="73"/>
      <c r="C83" s="77">
        <f t="shared" si="42"/>
        <v>8</v>
      </c>
      <c r="D83" s="77">
        <f t="shared" si="42"/>
        <v>16</v>
      </c>
      <c r="E83" s="77">
        <f t="shared" si="42"/>
        <v>6</v>
      </c>
      <c r="F83" s="77">
        <f t="shared" si="42"/>
        <v>30</v>
      </c>
      <c r="G83" s="77">
        <f t="shared" si="42"/>
        <v>170</v>
      </c>
      <c r="H83" s="78">
        <f t="shared" si="43"/>
        <v>0.85</v>
      </c>
      <c r="I83" s="77">
        <f t="shared" si="44"/>
        <v>0</v>
      </c>
      <c r="J83" s="78">
        <f t="shared" si="45"/>
        <v>0</v>
      </c>
      <c r="K83" s="78" t="e">
        <f t="shared" si="46"/>
        <v>#DIV/0!</v>
      </c>
      <c r="L83" s="78" t="e">
        <f t="shared" si="46"/>
        <v>#DIV/0!</v>
      </c>
      <c r="M83" s="78" t="e">
        <f t="shared" si="46"/>
        <v>#DIV/0!</v>
      </c>
      <c r="N83" s="162">
        <f t="shared" si="47"/>
        <v>0</v>
      </c>
      <c r="O83" s="163">
        <f t="shared" si="47"/>
        <v>0</v>
      </c>
      <c r="P83" s="66" t="str">
        <f t="shared" si="48"/>
        <v/>
      </c>
      <c r="Q83" s="164" t="e">
        <f t="shared" si="49"/>
        <v>#DIV/0!</v>
      </c>
      <c r="R83" s="164" t="e">
        <f t="shared" si="49"/>
        <v>#DIV/0!</v>
      </c>
      <c r="S83" s="164" t="e">
        <f t="shared" si="49"/>
        <v>#DIV/0!</v>
      </c>
      <c r="T83" s="165">
        <f t="shared" si="50"/>
        <v>0</v>
      </c>
      <c r="U83" s="164" t="e">
        <f t="shared" si="51"/>
        <v>#DIV/0!</v>
      </c>
      <c r="V83" s="165">
        <f t="shared" si="52"/>
        <v>0</v>
      </c>
      <c r="W83" s="164" t="e">
        <f t="shared" si="53"/>
        <v>#DIV/0!</v>
      </c>
      <c r="X83" s="165">
        <f t="shared" si="41"/>
        <v>0</v>
      </c>
      <c r="Y83" s="163">
        <f t="shared" si="41"/>
        <v>0</v>
      </c>
      <c r="Z83" s="84">
        <f t="shared" si="41"/>
        <v>0</v>
      </c>
      <c r="AA83" s="166">
        <f t="shared" si="41"/>
        <v>1</v>
      </c>
      <c r="AB83" s="167">
        <f t="shared" si="41"/>
        <v>0</v>
      </c>
      <c r="AC83" s="167">
        <f t="shared" si="54"/>
        <v>61</v>
      </c>
      <c r="AD83" s="167">
        <f t="shared" si="41"/>
        <v>10</v>
      </c>
      <c r="AE83" s="167">
        <f t="shared" si="41"/>
        <v>2</v>
      </c>
      <c r="AF83" s="167">
        <f t="shared" si="41"/>
        <v>6</v>
      </c>
      <c r="AG83" s="167">
        <f t="shared" si="41"/>
        <v>2</v>
      </c>
      <c r="AH83" s="251">
        <f t="shared" si="41"/>
        <v>2</v>
      </c>
      <c r="AI83" s="167">
        <f t="shared" si="41"/>
        <v>1</v>
      </c>
      <c r="AJ83" s="168">
        <f t="shared" si="41"/>
        <v>1</v>
      </c>
      <c r="AK83" s="66">
        <f t="shared" si="55"/>
        <v>0.5</v>
      </c>
      <c r="AL83" s="168">
        <f t="shared" si="56"/>
        <v>0</v>
      </c>
      <c r="AM83" s="66" t="str">
        <f t="shared" si="57"/>
        <v>0%</v>
      </c>
      <c r="AN83" s="168">
        <f t="shared" si="58"/>
        <v>2</v>
      </c>
      <c r="AO83" s="169">
        <f t="shared" si="59"/>
        <v>1</v>
      </c>
      <c r="AP83" s="168">
        <f t="shared" si="60"/>
        <v>2</v>
      </c>
      <c r="AQ83" s="169">
        <f t="shared" si="61"/>
        <v>1</v>
      </c>
      <c r="AR83" s="168">
        <f t="shared" si="62"/>
        <v>0</v>
      </c>
      <c r="AS83" s="167">
        <f t="shared" si="62"/>
        <v>0</v>
      </c>
      <c r="AT83" s="170">
        <f t="shared" si="62"/>
        <v>0</v>
      </c>
      <c r="AU83" s="75" t="s">
        <v>65</v>
      </c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73"/>
      <c r="BQ83" s="73"/>
      <c r="BR83" s="74"/>
      <c r="BS83" s="74"/>
      <c r="BT83" s="74"/>
      <c r="BU83" s="74"/>
    </row>
    <row r="84" spans="1:73" s="63" customFormat="1" x14ac:dyDescent="0.25">
      <c r="A84" s="62" t="s">
        <v>66</v>
      </c>
      <c r="C84" s="77">
        <f t="shared" si="42"/>
        <v>0</v>
      </c>
      <c r="D84" s="77">
        <f t="shared" si="42"/>
        <v>16</v>
      </c>
      <c r="E84" s="77">
        <f t="shared" si="42"/>
        <v>4</v>
      </c>
      <c r="F84" s="77">
        <f t="shared" si="42"/>
        <v>20</v>
      </c>
      <c r="G84" s="77">
        <f t="shared" si="42"/>
        <v>180</v>
      </c>
      <c r="H84" s="78">
        <f t="shared" si="43"/>
        <v>0.9</v>
      </c>
      <c r="I84" s="77">
        <f t="shared" si="44"/>
        <v>209.93</v>
      </c>
      <c r="J84" s="78">
        <f t="shared" si="45"/>
        <v>1.1662777777777777</v>
      </c>
      <c r="K84" s="78">
        <f t="shared" si="46"/>
        <v>0.57928000000000002</v>
      </c>
      <c r="L84" s="78">
        <f t="shared" si="46"/>
        <v>0.38366</v>
      </c>
      <c r="M84" s="78">
        <f t="shared" si="46"/>
        <v>3.1559999999999998E-2</v>
      </c>
      <c r="N84" s="162">
        <f t="shared" si="47"/>
        <v>63</v>
      </c>
      <c r="O84" s="163">
        <f t="shared" si="47"/>
        <v>70</v>
      </c>
      <c r="P84" s="66">
        <f t="shared" si="48"/>
        <v>0.9</v>
      </c>
      <c r="Q84" s="164">
        <f t="shared" si="49"/>
        <v>3.5092592592592593E-3</v>
      </c>
      <c r="R84" s="164">
        <f t="shared" si="49"/>
        <v>5.4166666666666664E-4</v>
      </c>
      <c r="S84" s="164">
        <f t="shared" si="49"/>
        <v>2.8564814814814815E-3</v>
      </c>
      <c r="T84" s="165">
        <f t="shared" si="50"/>
        <v>29</v>
      </c>
      <c r="U84" s="164">
        <f t="shared" si="51"/>
        <v>1.1782407407407406E-3</v>
      </c>
      <c r="V84" s="165">
        <f t="shared" si="52"/>
        <v>98</v>
      </c>
      <c r="W84" s="164">
        <f t="shared" si="53"/>
        <v>1.0925925925925925E-3</v>
      </c>
      <c r="X84" s="165">
        <f t="shared" si="41"/>
        <v>4</v>
      </c>
      <c r="Y84" s="163">
        <f t="shared" si="41"/>
        <v>20</v>
      </c>
      <c r="Z84" s="84">
        <f t="shared" si="41"/>
        <v>190</v>
      </c>
      <c r="AA84" s="166">
        <f t="shared" si="41"/>
        <v>59</v>
      </c>
      <c r="AB84" s="167">
        <f t="shared" si="41"/>
        <v>12</v>
      </c>
      <c r="AC84" s="167">
        <f t="shared" si="54"/>
        <v>53.6</v>
      </c>
      <c r="AD84" s="167">
        <f t="shared" si="41"/>
        <v>280</v>
      </c>
      <c r="AE84" s="167">
        <f t="shared" si="41"/>
        <v>359</v>
      </c>
      <c r="AF84" s="167">
        <f t="shared" si="41"/>
        <v>64</v>
      </c>
      <c r="AG84" s="167">
        <f t="shared" si="41"/>
        <v>9</v>
      </c>
      <c r="AH84" s="251">
        <f t="shared" si="41"/>
        <v>132</v>
      </c>
      <c r="AI84" s="167">
        <f t="shared" si="41"/>
        <v>8</v>
      </c>
      <c r="AJ84" s="168">
        <f t="shared" si="41"/>
        <v>81</v>
      </c>
      <c r="AK84" s="66">
        <f t="shared" si="55"/>
        <v>0.61363636363636365</v>
      </c>
      <c r="AL84" s="168">
        <f t="shared" si="56"/>
        <v>0</v>
      </c>
      <c r="AM84" s="66" t="str">
        <f t="shared" si="57"/>
        <v>0%</v>
      </c>
      <c r="AN84" s="168">
        <f t="shared" si="58"/>
        <v>97</v>
      </c>
      <c r="AO84" s="169">
        <f t="shared" si="59"/>
        <v>0.73484848484848486</v>
      </c>
      <c r="AP84" s="168">
        <f t="shared" si="60"/>
        <v>87</v>
      </c>
      <c r="AQ84" s="169">
        <f t="shared" si="61"/>
        <v>0.65909090909090906</v>
      </c>
      <c r="AR84" s="168">
        <f t="shared" si="62"/>
        <v>9</v>
      </c>
      <c r="AS84" s="167">
        <f t="shared" si="62"/>
        <v>0</v>
      </c>
      <c r="AT84" s="170">
        <f t="shared" si="62"/>
        <v>1</v>
      </c>
      <c r="AU84" s="62" t="s">
        <v>66</v>
      </c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73"/>
      <c r="BQ84" s="73"/>
      <c r="BR84" s="74"/>
      <c r="BS84" s="74"/>
      <c r="BT84" s="74"/>
      <c r="BU84" s="74"/>
    </row>
    <row r="85" spans="1:73" s="63" customFormat="1" x14ac:dyDescent="0.25">
      <c r="A85" s="62" t="s">
        <v>67</v>
      </c>
      <c r="C85" s="77">
        <f t="shared" si="42"/>
        <v>12</v>
      </c>
      <c r="D85" s="77">
        <f t="shared" si="42"/>
        <v>16</v>
      </c>
      <c r="E85" s="77">
        <f t="shared" si="42"/>
        <v>8</v>
      </c>
      <c r="F85" s="77">
        <f t="shared" si="42"/>
        <v>36</v>
      </c>
      <c r="G85" s="77">
        <f t="shared" si="42"/>
        <v>164</v>
      </c>
      <c r="H85" s="78">
        <f t="shared" si="43"/>
        <v>0.82</v>
      </c>
      <c r="I85" s="77">
        <f t="shared" si="44"/>
        <v>187.1</v>
      </c>
      <c r="J85" s="78">
        <f t="shared" si="45"/>
        <v>1.1408536585365854</v>
      </c>
      <c r="K85" s="78">
        <f t="shared" si="46"/>
        <v>0.74382000000000004</v>
      </c>
      <c r="L85" s="78">
        <f t="shared" si="46"/>
        <v>0.22200000000000003</v>
      </c>
      <c r="M85" s="78">
        <f t="shared" si="46"/>
        <v>2.6800000000000001E-2</v>
      </c>
      <c r="N85" s="162">
        <f t="shared" si="47"/>
        <v>81</v>
      </c>
      <c r="O85" s="163">
        <f t="shared" si="47"/>
        <v>83</v>
      </c>
      <c r="P85" s="66">
        <f t="shared" si="48"/>
        <v>0.97590361445783136</v>
      </c>
      <c r="Q85" s="164">
        <f t="shared" si="49"/>
        <v>2.3425925925925927E-3</v>
      </c>
      <c r="R85" s="164">
        <f t="shared" si="49"/>
        <v>2.2916666666666666E-4</v>
      </c>
      <c r="S85" s="164">
        <f t="shared" si="49"/>
        <v>1.3865740740740741E-3</v>
      </c>
      <c r="T85" s="165">
        <f t="shared" si="50"/>
        <v>15</v>
      </c>
      <c r="U85" s="164">
        <f t="shared" si="51"/>
        <v>2.0138888888888888E-3</v>
      </c>
      <c r="V85" s="165">
        <f t="shared" si="52"/>
        <v>91</v>
      </c>
      <c r="W85" s="164">
        <f t="shared" si="53"/>
        <v>1.3865740740740739E-3</v>
      </c>
      <c r="X85" s="165">
        <f t="shared" si="41"/>
        <v>9</v>
      </c>
      <c r="Y85" s="163">
        <f t="shared" si="41"/>
        <v>26</v>
      </c>
      <c r="Z85" s="84">
        <f t="shared" si="41"/>
        <v>187</v>
      </c>
      <c r="AA85" s="166">
        <f t="shared" si="41"/>
        <v>85</v>
      </c>
      <c r="AB85" s="167">
        <f t="shared" si="41"/>
        <v>10</v>
      </c>
      <c r="AC85" s="167">
        <f t="shared" si="54"/>
        <v>22.8</v>
      </c>
      <c r="AD85" s="167">
        <f t="shared" si="41"/>
        <v>203</v>
      </c>
      <c r="AE85" s="167">
        <f t="shared" si="41"/>
        <v>305</v>
      </c>
      <c r="AF85" s="167">
        <f t="shared" si="41"/>
        <v>48</v>
      </c>
      <c r="AG85" s="167">
        <f t="shared" si="41"/>
        <v>6</v>
      </c>
      <c r="AH85" s="251">
        <f t="shared" si="41"/>
        <v>96</v>
      </c>
      <c r="AI85" s="167">
        <f t="shared" si="41"/>
        <v>32</v>
      </c>
      <c r="AJ85" s="168">
        <f t="shared" si="41"/>
        <v>29</v>
      </c>
      <c r="AK85" s="66">
        <f t="shared" si="55"/>
        <v>0.30208333333333331</v>
      </c>
      <c r="AL85" s="168">
        <f t="shared" si="56"/>
        <v>0</v>
      </c>
      <c r="AM85" s="66" t="str">
        <f t="shared" si="57"/>
        <v>0%</v>
      </c>
      <c r="AN85" s="168">
        <f t="shared" si="58"/>
        <v>66</v>
      </c>
      <c r="AO85" s="169">
        <f t="shared" si="59"/>
        <v>0.6875</v>
      </c>
      <c r="AP85" s="168">
        <f t="shared" si="60"/>
        <v>44</v>
      </c>
      <c r="AQ85" s="169">
        <f t="shared" si="61"/>
        <v>0.45833333333333331</v>
      </c>
      <c r="AR85" s="168">
        <f t="shared" si="62"/>
        <v>56</v>
      </c>
      <c r="AS85" s="167">
        <f t="shared" si="62"/>
        <v>0</v>
      </c>
      <c r="AT85" s="170">
        <f t="shared" si="62"/>
        <v>9</v>
      </c>
      <c r="AU85" s="62" t="s">
        <v>67</v>
      </c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73"/>
      <c r="BQ85" s="73"/>
      <c r="BR85" s="74"/>
      <c r="BS85" s="74"/>
      <c r="BT85" s="74"/>
      <c r="BU85" s="74"/>
    </row>
    <row r="86" spans="1:73" s="63" customFormat="1" x14ac:dyDescent="0.25">
      <c r="A86" s="62" t="s">
        <v>68</v>
      </c>
      <c r="C86" s="77">
        <f t="shared" si="42"/>
        <v>0</v>
      </c>
      <c r="D86" s="77">
        <f t="shared" si="42"/>
        <v>16</v>
      </c>
      <c r="E86" s="77">
        <f t="shared" si="42"/>
        <v>4</v>
      </c>
      <c r="F86" s="77">
        <f t="shared" si="42"/>
        <v>20</v>
      </c>
      <c r="G86" s="77">
        <f t="shared" si="42"/>
        <v>180</v>
      </c>
      <c r="H86" s="78">
        <f t="shared" si="43"/>
        <v>0.9</v>
      </c>
      <c r="I86" s="77">
        <f t="shared" si="44"/>
        <v>222.22000000000003</v>
      </c>
      <c r="J86" s="78">
        <f t="shared" si="45"/>
        <v>1.2345555555555556</v>
      </c>
      <c r="K86" s="78">
        <f t="shared" si="46"/>
        <v>0.64095999999999997</v>
      </c>
      <c r="L86" s="78">
        <f t="shared" si="46"/>
        <v>0.33118000000000003</v>
      </c>
      <c r="M86" s="78">
        <f t="shared" si="46"/>
        <v>2.2460000000000001E-2</v>
      </c>
      <c r="N86" s="162">
        <f t="shared" si="47"/>
        <v>70</v>
      </c>
      <c r="O86" s="163">
        <f t="shared" si="47"/>
        <v>71</v>
      </c>
      <c r="P86" s="66">
        <f t="shared" si="48"/>
        <v>0.9859154929577465</v>
      </c>
      <c r="Q86" s="164">
        <f t="shared" si="49"/>
        <v>2.7453703703703702E-3</v>
      </c>
      <c r="R86" s="164">
        <f t="shared" si="49"/>
        <v>3.3564814814814818E-4</v>
      </c>
      <c r="S86" s="164">
        <f t="shared" si="49"/>
        <v>2.0486111111111113E-3</v>
      </c>
      <c r="T86" s="165">
        <f t="shared" si="50"/>
        <v>14</v>
      </c>
      <c r="U86" s="164">
        <f t="shared" si="51"/>
        <v>4.4212962962962966E-4</v>
      </c>
      <c r="V86" s="165">
        <f t="shared" si="52"/>
        <v>56</v>
      </c>
      <c r="W86" s="164">
        <f t="shared" si="53"/>
        <v>2.4236111111111112E-3</v>
      </c>
      <c r="X86" s="165">
        <f t="shared" si="41"/>
        <v>6</v>
      </c>
      <c r="Y86" s="163">
        <f t="shared" si="41"/>
        <v>14</v>
      </c>
      <c r="Z86" s="84">
        <f t="shared" si="41"/>
        <v>140</v>
      </c>
      <c r="AA86" s="166">
        <f t="shared" si="41"/>
        <v>79</v>
      </c>
      <c r="AB86" s="167">
        <f t="shared" si="41"/>
        <v>24</v>
      </c>
      <c r="AC86" s="167">
        <f t="shared" si="54"/>
        <v>8.8000000000000007</v>
      </c>
      <c r="AD86" s="167">
        <f t="shared" si="41"/>
        <v>183</v>
      </c>
      <c r="AE86" s="167">
        <f t="shared" si="41"/>
        <v>183</v>
      </c>
      <c r="AF86" s="167">
        <f t="shared" si="41"/>
        <v>70</v>
      </c>
      <c r="AG86" s="167">
        <f t="shared" si="41"/>
        <v>5</v>
      </c>
      <c r="AH86" s="251">
        <f t="shared" si="41"/>
        <v>109</v>
      </c>
      <c r="AI86" s="167">
        <f t="shared" si="41"/>
        <v>9</v>
      </c>
      <c r="AJ86" s="168">
        <f t="shared" si="41"/>
        <v>46</v>
      </c>
      <c r="AK86" s="66">
        <f t="shared" si="55"/>
        <v>0.42201834862385323</v>
      </c>
      <c r="AL86" s="168">
        <f t="shared" si="56"/>
        <v>2</v>
      </c>
      <c r="AM86" s="66">
        <f t="shared" si="57"/>
        <v>1.834862385321101E-2</v>
      </c>
      <c r="AN86" s="168">
        <f t="shared" si="58"/>
        <v>74</v>
      </c>
      <c r="AO86" s="169">
        <f t="shared" si="59"/>
        <v>0.67889908256880738</v>
      </c>
      <c r="AP86" s="168">
        <f t="shared" si="60"/>
        <v>68</v>
      </c>
      <c r="AQ86" s="169">
        <f t="shared" si="61"/>
        <v>0.62385321100917435</v>
      </c>
      <c r="AR86" s="168">
        <f t="shared" si="62"/>
        <v>3</v>
      </c>
      <c r="AS86" s="167">
        <f t="shared" si="62"/>
        <v>0</v>
      </c>
      <c r="AT86" s="170">
        <f t="shared" si="62"/>
        <v>0</v>
      </c>
      <c r="AU86" s="62" t="s">
        <v>68</v>
      </c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73"/>
      <c r="BQ86" s="73"/>
      <c r="BR86" s="74"/>
      <c r="BS86" s="74"/>
      <c r="BT86" s="74"/>
      <c r="BU86" s="74"/>
    </row>
    <row r="87" spans="1:73" s="63" customFormat="1" x14ac:dyDescent="0.25">
      <c r="A87" s="62" t="s">
        <v>69</v>
      </c>
      <c r="C87" s="77">
        <f t="shared" si="42"/>
        <v>24</v>
      </c>
      <c r="D87" s="77">
        <f t="shared" si="42"/>
        <v>16</v>
      </c>
      <c r="E87" s="77">
        <f t="shared" si="42"/>
        <v>3</v>
      </c>
      <c r="F87" s="77">
        <f t="shared" si="42"/>
        <v>43</v>
      </c>
      <c r="G87" s="77">
        <f t="shared" si="42"/>
        <v>157</v>
      </c>
      <c r="H87" s="78">
        <f t="shared" si="43"/>
        <v>0.78500000000000003</v>
      </c>
      <c r="I87" s="77">
        <f t="shared" si="44"/>
        <v>183.59</v>
      </c>
      <c r="J87" s="78">
        <f t="shared" si="45"/>
        <v>1.1693630573248408</v>
      </c>
      <c r="K87" s="78">
        <f t="shared" si="46"/>
        <v>0.67852000000000001</v>
      </c>
      <c r="L87" s="78">
        <f t="shared" si="46"/>
        <v>0.29227999999999998</v>
      </c>
      <c r="M87" s="78">
        <f t="shared" si="46"/>
        <v>2.4659999999999998E-2</v>
      </c>
      <c r="N87" s="162">
        <f t="shared" si="47"/>
        <v>53</v>
      </c>
      <c r="O87" s="163">
        <f t="shared" si="47"/>
        <v>54</v>
      </c>
      <c r="P87" s="66">
        <f t="shared" si="48"/>
        <v>0.98148148148148151</v>
      </c>
      <c r="Q87" s="164">
        <f t="shared" si="49"/>
        <v>3.0902777777777777E-3</v>
      </c>
      <c r="R87" s="164">
        <f t="shared" si="49"/>
        <v>2.2685185185185186E-4</v>
      </c>
      <c r="S87" s="164">
        <f t="shared" si="49"/>
        <v>8.0787037037037025E-4</v>
      </c>
      <c r="T87" s="165">
        <f t="shared" si="50"/>
        <v>22</v>
      </c>
      <c r="U87" s="164">
        <f t="shared" si="51"/>
        <v>1.2453703703703702E-3</v>
      </c>
      <c r="V87" s="165">
        <f t="shared" si="52"/>
        <v>91</v>
      </c>
      <c r="W87" s="164">
        <f t="shared" si="53"/>
        <v>1.773148148148148E-3</v>
      </c>
      <c r="X87" s="165">
        <f t="shared" si="41"/>
        <v>6</v>
      </c>
      <c r="Y87" s="163">
        <f t="shared" si="41"/>
        <v>15</v>
      </c>
      <c r="Z87" s="84">
        <f t="shared" si="41"/>
        <v>166</v>
      </c>
      <c r="AA87" s="166">
        <f t="shared" si="41"/>
        <v>81</v>
      </c>
      <c r="AB87" s="167">
        <f t="shared" si="41"/>
        <v>11</v>
      </c>
      <c r="AC87" s="167">
        <f t="shared" si="54"/>
        <v>3.2</v>
      </c>
      <c r="AD87" s="167">
        <f t="shared" si="41"/>
        <v>219</v>
      </c>
      <c r="AE87" s="167">
        <f t="shared" si="41"/>
        <v>372</v>
      </c>
      <c r="AF87" s="167">
        <f t="shared" si="41"/>
        <v>63</v>
      </c>
      <c r="AG87" s="167">
        <f t="shared" si="41"/>
        <v>8</v>
      </c>
      <c r="AH87" s="251">
        <f t="shared" si="41"/>
        <v>108</v>
      </c>
      <c r="AI87" s="167">
        <f t="shared" si="41"/>
        <v>1</v>
      </c>
      <c r="AJ87" s="168">
        <f t="shared" si="41"/>
        <v>81</v>
      </c>
      <c r="AK87" s="66">
        <f t="shared" si="55"/>
        <v>0.75</v>
      </c>
      <c r="AL87" s="168">
        <f t="shared" si="56"/>
        <v>0</v>
      </c>
      <c r="AM87" s="66" t="str">
        <f t="shared" si="57"/>
        <v>0%</v>
      </c>
      <c r="AN87" s="168">
        <f t="shared" si="58"/>
        <v>72</v>
      </c>
      <c r="AO87" s="169">
        <f t="shared" si="59"/>
        <v>0.66666666666666663</v>
      </c>
      <c r="AP87" s="168">
        <f t="shared" si="60"/>
        <v>68</v>
      </c>
      <c r="AQ87" s="169">
        <f t="shared" si="61"/>
        <v>0.62962962962962965</v>
      </c>
      <c r="AR87" s="168">
        <f t="shared" si="62"/>
        <v>4</v>
      </c>
      <c r="AS87" s="167">
        <f t="shared" si="62"/>
        <v>0</v>
      </c>
      <c r="AT87" s="170">
        <f t="shared" si="62"/>
        <v>0</v>
      </c>
      <c r="AU87" s="62" t="s">
        <v>69</v>
      </c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73"/>
      <c r="BQ87" s="73"/>
      <c r="BR87" s="74"/>
      <c r="BS87" s="74"/>
      <c r="BT87" s="74"/>
      <c r="BU87" s="74"/>
    </row>
    <row r="88" spans="1:73" s="63" customFormat="1" x14ac:dyDescent="0.25">
      <c r="A88" s="62" t="s">
        <v>70</v>
      </c>
      <c r="C88" s="77">
        <f t="shared" si="42"/>
        <v>8</v>
      </c>
      <c r="D88" s="77">
        <f t="shared" si="42"/>
        <v>0</v>
      </c>
      <c r="E88" s="77">
        <f t="shared" si="42"/>
        <v>4</v>
      </c>
      <c r="F88" s="77">
        <f t="shared" si="42"/>
        <v>12</v>
      </c>
      <c r="G88" s="77">
        <f t="shared" si="42"/>
        <v>188</v>
      </c>
      <c r="H88" s="78">
        <f t="shared" si="43"/>
        <v>0.94</v>
      </c>
      <c r="I88" s="77">
        <f t="shared" si="44"/>
        <v>189.03000000000003</v>
      </c>
      <c r="J88" s="78">
        <f t="shared" si="45"/>
        <v>1.0054787234042555</v>
      </c>
      <c r="K88" s="78">
        <f t="shared" si="46"/>
        <v>0.68521999999999994</v>
      </c>
      <c r="L88" s="78">
        <f t="shared" si="46"/>
        <v>0.29821999999999999</v>
      </c>
      <c r="M88" s="78">
        <f t="shared" si="46"/>
        <v>0.1447</v>
      </c>
      <c r="N88" s="162">
        <f t="shared" si="47"/>
        <v>38</v>
      </c>
      <c r="O88" s="163">
        <f t="shared" si="47"/>
        <v>39</v>
      </c>
      <c r="P88" s="66">
        <f t="shared" si="48"/>
        <v>0.97435897435897434</v>
      </c>
      <c r="Q88" s="164">
        <f t="shared" si="49"/>
        <v>2.5439814814814817E-3</v>
      </c>
      <c r="R88" s="164">
        <f t="shared" si="49"/>
        <v>1.6666666666666666E-4</v>
      </c>
      <c r="S88" s="164">
        <f t="shared" si="49"/>
        <v>9.0740740740740745E-4</v>
      </c>
      <c r="T88" s="165">
        <f t="shared" si="50"/>
        <v>14</v>
      </c>
      <c r="U88" s="164">
        <f t="shared" si="51"/>
        <v>2.9166666666666669E-4</v>
      </c>
      <c r="V88" s="165">
        <f t="shared" si="52"/>
        <v>72</v>
      </c>
      <c r="W88" s="164">
        <f t="shared" si="53"/>
        <v>1.761574074074074E-3</v>
      </c>
      <c r="X88" s="165">
        <f t="shared" si="41"/>
        <v>8</v>
      </c>
      <c r="Y88" s="163">
        <f t="shared" si="41"/>
        <v>3</v>
      </c>
      <c r="Z88" s="84">
        <f t="shared" si="41"/>
        <v>124</v>
      </c>
      <c r="AA88" s="166">
        <f t="shared" si="41"/>
        <v>52</v>
      </c>
      <c r="AB88" s="167">
        <f t="shared" si="41"/>
        <v>6</v>
      </c>
      <c r="AC88" s="167">
        <f t="shared" si="54"/>
        <v>15.2</v>
      </c>
      <c r="AD88" s="167">
        <f t="shared" si="41"/>
        <v>144</v>
      </c>
      <c r="AE88" s="167">
        <f t="shared" si="41"/>
        <v>187</v>
      </c>
      <c r="AF88" s="167">
        <f t="shared" si="41"/>
        <v>55</v>
      </c>
      <c r="AG88" s="167">
        <f t="shared" si="41"/>
        <v>1</v>
      </c>
      <c r="AH88" s="251">
        <f t="shared" si="41"/>
        <v>71</v>
      </c>
      <c r="AI88" s="167">
        <f t="shared" si="41"/>
        <v>21</v>
      </c>
      <c r="AJ88" s="168">
        <f t="shared" si="41"/>
        <v>30</v>
      </c>
      <c r="AK88" s="66">
        <f t="shared" si="55"/>
        <v>0.42253521126760563</v>
      </c>
      <c r="AL88" s="168">
        <f t="shared" si="56"/>
        <v>0</v>
      </c>
      <c r="AM88" s="66" t="str">
        <f t="shared" si="57"/>
        <v>0%</v>
      </c>
      <c r="AN88" s="168">
        <f t="shared" si="58"/>
        <v>44</v>
      </c>
      <c r="AO88" s="169">
        <f t="shared" si="59"/>
        <v>0.61971830985915488</v>
      </c>
      <c r="AP88" s="168">
        <f t="shared" si="60"/>
        <v>31</v>
      </c>
      <c r="AQ88" s="169">
        <f t="shared" si="61"/>
        <v>0.43661971830985913</v>
      </c>
      <c r="AR88" s="168">
        <f t="shared" si="62"/>
        <v>26</v>
      </c>
      <c r="AS88" s="167">
        <f t="shared" si="62"/>
        <v>0</v>
      </c>
      <c r="AT88" s="170">
        <f t="shared" si="62"/>
        <v>0</v>
      </c>
      <c r="AU88" s="62" t="s">
        <v>70</v>
      </c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73"/>
      <c r="BQ88" s="73"/>
      <c r="BR88" s="74"/>
      <c r="BS88" s="74"/>
      <c r="BT88" s="74"/>
      <c r="BU88" s="74"/>
    </row>
    <row r="89" spans="1:73" s="270" customFormat="1" x14ac:dyDescent="0.25">
      <c r="A89" s="223" t="s">
        <v>53</v>
      </c>
      <c r="B89" s="257"/>
      <c r="C89" s="258">
        <f t="shared" si="42"/>
        <v>8</v>
      </c>
      <c r="D89" s="258">
        <f t="shared" si="42"/>
        <v>16</v>
      </c>
      <c r="E89" s="258">
        <f t="shared" si="42"/>
        <v>16</v>
      </c>
      <c r="F89" s="258">
        <f t="shared" si="42"/>
        <v>40</v>
      </c>
      <c r="G89" s="258">
        <f t="shared" si="42"/>
        <v>160</v>
      </c>
      <c r="H89" s="235">
        <f t="shared" si="43"/>
        <v>0.8</v>
      </c>
      <c r="I89" s="258">
        <f t="shared" si="44"/>
        <v>202.68</v>
      </c>
      <c r="J89" s="235">
        <f t="shared" si="45"/>
        <v>1.26675</v>
      </c>
      <c r="K89" s="235">
        <f t="shared" si="46"/>
        <v>0.58272000000000002</v>
      </c>
      <c r="L89" s="235">
        <f t="shared" si="46"/>
        <v>0.37675999999999998</v>
      </c>
      <c r="M89" s="235">
        <f t="shared" si="46"/>
        <v>3.6239999999999994E-2</v>
      </c>
      <c r="N89" s="259">
        <f t="shared" si="47"/>
        <v>50</v>
      </c>
      <c r="O89" s="233">
        <f t="shared" si="47"/>
        <v>56</v>
      </c>
      <c r="P89" s="260">
        <f t="shared" si="48"/>
        <v>0.8928571428571429</v>
      </c>
      <c r="Q89" s="261">
        <f t="shared" si="49"/>
        <v>6.1550925925925931E-3</v>
      </c>
      <c r="R89" s="261">
        <f t="shared" si="49"/>
        <v>2.1296296296296298E-4</v>
      </c>
      <c r="S89" s="261">
        <f t="shared" si="49"/>
        <v>1.2893518518518516E-3</v>
      </c>
      <c r="T89" s="234">
        <f t="shared" si="50"/>
        <v>86</v>
      </c>
      <c r="U89" s="261">
        <f t="shared" si="51"/>
        <v>2.2222222222222222E-3</v>
      </c>
      <c r="V89" s="234">
        <f t="shared" si="52"/>
        <v>439</v>
      </c>
      <c r="W89" s="261">
        <f t="shared" si="53"/>
        <v>2.696759259259259E-3</v>
      </c>
      <c r="X89" s="234">
        <f t="shared" si="41"/>
        <v>8</v>
      </c>
      <c r="Y89" s="233">
        <f t="shared" si="41"/>
        <v>10</v>
      </c>
      <c r="Z89" s="262">
        <f t="shared" si="41"/>
        <v>575</v>
      </c>
      <c r="AA89" s="263">
        <f t="shared" si="41"/>
        <v>270</v>
      </c>
      <c r="AB89" s="264">
        <f t="shared" si="41"/>
        <v>55</v>
      </c>
      <c r="AC89" s="264">
        <f t="shared" si="54"/>
        <v>27.2</v>
      </c>
      <c r="AD89" s="264">
        <f t="shared" si="41"/>
        <v>417</v>
      </c>
      <c r="AE89" s="264">
        <f t="shared" si="41"/>
        <v>401</v>
      </c>
      <c r="AF89" s="264">
        <f t="shared" si="41"/>
        <v>146</v>
      </c>
      <c r="AG89" s="264">
        <f t="shared" si="41"/>
        <v>24</v>
      </c>
      <c r="AH89" s="265">
        <f t="shared" si="41"/>
        <v>306</v>
      </c>
      <c r="AI89" s="264">
        <f t="shared" si="41"/>
        <v>1</v>
      </c>
      <c r="AJ89" s="266">
        <f t="shared" si="41"/>
        <v>230</v>
      </c>
      <c r="AK89" s="260">
        <f t="shared" si="55"/>
        <v>0.75163398692810457</v>
      </c>
      <c r="AL89" s="266">
        <f t="shared" si="56"/>
        <v>0</v>
      </c>
      <c r="AM89" s="260" t="str">
        <f t="shared" si="57"/>
        <v>0%</v>
      </c>
      <c r="AN89" s="266">
        <f t="shared" si="58"/>
        <v>259</v>
      </c>
      <c r="AO89" s="267">
        <f t="shared" si="59"/>
        <v>0.84640522875816993</v>
      </c>
      <c r="AP89" s="266">
        <f t="shared" si="60"/>
        <v>248</v>
      </c>
      <c r="AQ89" s="267">
        <f t="shared" si="61"/>
        <v>0.81045751633986929</v>
      </c>
      <c r="AR89" s="266">
        <f t="shared" si="62"/>
        <v>6</v>
      </c>
      <c r="AS89" s="264">
        <f t="shared" si="62"/>
        <v>0</v>
      </c>
      <c r="AT89" s="268">
        <f t="shared" si="62"/>
        <v>11</v>
      </c>
      <c r="AU89" s="223" t="s">
        <v>53</v>
      </c>
      <c r="AV89" s="269"/>
      <c r="AW89" s="269"/>
      <c r="AX89" s="269"/>
      <c r="AY89" s="269"/>
      <c r="AZ89" s="269"/>
      <c r="BA89" s="269"/>
      <c r="BB89" s="269"/>
      <c r="BC89" s="269"/>
      <c r="BD89" s="269"/>
      <c r="BE89" s="269"/>
      <c r="BF89" s="269"/>
      <c r="BG89" s="269"/>
      <c r="BH89" s="269"/>
      <c r="BI89" s="269"/>
      <c r="BJ89" s="269"/>
      <c r="BK89" s="269"/>
      <c r="BL89" s="269"/>
      <c r="BM89" s="269"/>
      <c r="BN89" s="269"/>
      <c r="BO89" s="269"/>
    </row>
    <row r="90" spans="1:73" s="143" customFormat="1" x14ac:dyDescent="0.25">
      <c r="A90" s="141" t="s">
        <v>15</v>
      </c>
      <c r="B90" s="172"/>
      <c r="C90" s="173">
        <f>SUM(C78:C89)</f>
        <v>208</v>
      </c>
      <c r="D90" s="173">
        <f>SUM(D78:D89)</f>
        <v>128</v>
      </c>
      <c r="E90" s="173">
        <f>SUM(E78:E89)</f>
        <v>69</v>
      </c>
      <c r="F90" s="173">
        <f>SUM(F78:F89)</f>
        <v>405</v>
      </c>
      <c r="G90" s="173">
        <f>SUM(G78:G89)</f>
        <v>1995</v>
      </c>
      <c r="H90" s="174"/>
      <c r="I90" s="175">
        <f>SUM(I78:I89)</f>
        <v>2055.42</v>
      </c>
      <c r="J90" s="174"/>
      <c r="K90" s="174"/>
      <c r="L90" s="174"/>
      <c r="M90" s="174"/>
      <c r="N90" s="176">
        <f>SUM(N78:N89)</f>
        <v>582</v>
      </c>
      <c r="O90" s="177">
        <f>SUM(O78:O89)</f>
        <v>606</v>
      </c>
      <c r="P90" s="178"/>
      <c r="Q90" s="179"/>
      <c r="R90" s="179"/>
      <c r="S90" s="179"/>
      <c r="T90" s="180">
        <f>SUM(T78:T89)</f>
        <v>255</v>
      </c>
      <c r="U90" s="179"/>
      <c r="V90" s="180">
        <f>SUM(V78:V89)</f>
        <v>1165</v>
      </c>
      <c r="W90" s="179"/>
      <c r="X90" s="180">
        <f>SUM(X78:X89)</f>
        <v>66</v>
      </c>
      <c r="Y90" s="177">
        <f>SUM(Y78:Y89)</f>
        <v>144</v>
      </c>
      <c r="Z90" s="181">
        <f>SUM(Z78:Z89)</f>
        <v>2002</v>
      </c>
      <c r="AA90" s="182">
        <f>SUM(AA78:AA89)</f>
        <v>880</v>
      </c>
      <c r="AB90" s="182">
        <f t="shared" ref="AB90:AG90" si="63">AVERAGE(AB78:AB89)</f>
        <v>14.333333333333334</v>
      </c>
      <c r="AC90" s="182">
        <f t="shared" si="63"/>
        <v>18.7</v>
      </c>
      <c r="AD90" s="182">
        <f t="shared" si="63"/>
        <v>191.41666666666666</v>
      </c>
      <c r="AE90" s="182">
        <f t="shared" si="63"/>
        <v>236.25</v>
      </c>
      <c r="AF90" s="182">
        <f t="shared" si="63"/>
        <v>62.25</v>
      </c>
      <c r="AG90" s="182">
        <f t="shared" si="63"/>
        <v>5.583333333333333</v>
      </c>
      <c r="AH90" s="252">
        <f>SUM(AH78:AH89)</f>
        <v>1292</v>
      </c>
      <c r="AI90" s="182">
        <f>SUM(AI78:AI89)</f>
        <v>95</v>
      </c>
      <c r="AJ90" s="184">
        <f>SUM(AJ78:AJ89)</f>
        <v>845</v>
      </c>
      <c r="AK90" s="185"/>
      <c r="AL90" s="184">
        <f>SUM(AL78:AL89)</f>
        <v>6</v>
      </c>
      <c r="AM90" s="185"/>
      <c r="AN90" s="184">
        <f>SUM(AN78:AN89)</f>
        <v>927</v>
      </c>
      <c r="AO90" s="186"/>
      <c r="AP90" s="184">
        <f>SUM(AP78:AP89)</f>
        <v>838</v>
      </c>
      <c r="AQ90" s="186"/>
      <c r="AR90" s="184">
        <f>SUM(AR78:AR89)</f>
        <v>145</v>
      </c>
      <c r="AS90" s="183">
        <f>SUM(AS78:AS89)</f>
        <v>0</v>
      </c>
      <c r="AT90" s="183">
        <f>SUM(AT78:AT89)</f>
        <v>22</v>
      </c>
      <c r="AU90" s="142" t="s">
        <v>15</v>
      </c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9"/>
      <c r="BQ90" s="109"/>
      <c r="BR90" s="108"/>
      <c r="BS90" s="108"/>
      <c r="BT90" s="108"/>
      <c r="BU90" s="108"/>
    </row>
    <row r="91" spans="1:73" s="130" customFormat="1" ht="12.75" thickBot="1" x14ac:dyDescent="0.3">
      <c r="A91" s="112" t="s">
        <v>58</v>
      </c>
      <c r="B91" s="187"/>
      <c r="C91" s="113">
        <f t="shared" ref="C91:O91" si="64">AVERAGE(C78:C89)</f>
        <v>17.333333333333332</v>
      </c>
      <c r="D91" s="113">
        <f t="shared" si="64"/>
        <v>10.666666666666666</v>
      </c>
      <c r="E91" s="113">
        <f t="shared" si="64"/>
        <v>5.75</v>
      </c>
      <c r="F91" s="113">
        <f t="shared" si="64"/>
        <v>33.75</v>
      </c>
      <c r="G91" s="113">
        <f t="shared" si="64"/>
        <v>166.25</v>
      </c>
      <c r="H91" s="114">
        <f t="shared" si="64"/>
        <v>0.83125000000000016</v>
      </c>
      <c r="I91" s="115">
        <f>AVERAGE(I78:I89)</f>
        <v>171.285</v>
      </c>
      <c r="J91" s="114">
        <f>AVERAGE(J78:J89)</f>
        <v>1.0349707338581235</v>
      </c>
      <c r="K91" s="174" t="e">
        <f>AVERAGE(K79:K90)</f>
        <v>#DIV/0!</v>
      </c>
      <c r="L91" s="174" t="e">
        <f>AVERAGE(L79:L90)</f>
        <v>#DIV/0!</v>
      </c>
      <c r="M91" s="114" t="e">
        <f>AVERAGE(M79:M90)</f>
        <v>#DIV/0!</v>
      </c>
      <c r="N91" s="188">
        <f t="shared" si="64"/>
        <v>48.5</v>
      </c>
      <c r="O91" s="117">
        <f t="shared" si="64"/>
        <v>50.5</v>
      </c>
      <c r="P91" s="118">
        <f>+N91/O91</f>
        <v>0.96039603960396036</v>
      </c>
      <c r="Q91" s="119" t="e">
        <f t="shared" ref="Q91:AJ91" si="65">AVERAGE(Q78:Q89)</f>
        <v>#DIV/0!</v>
      </c>
      <c r="R91" s="119" t="e">
        <f t="shared" si="65"/>
        <v>#DIV/0!</v>
      </c>
      <c r="S91" s="119" t="e">
        <f t="shared" si="65"/>
        <v>#DIV/0!</v>
      </c>
      <c r="T91" s="120">
        <f t="shared" si="65"/>
        <v>21.25</v>
      </c>
      <c r="U91" s="119" t="e">
        <f t="shared" si="65"/>
        <v>#DIV/0!</v>
      </c>
      <c r="V91" s="120">
        <f t="shared" si="65"/>
        <v>97.083333333333329</v>
      </c>
      <c r="W91" s="119" t="e">
        <f t="shared" si="65"/>
        <v>#DIV/0!</v>
      </c>
      <c r="X91" s="120">
        <f t="shared" si="65"/>
        <v>5.5</v>
      </c>
      <c r="Y91" s="117">
        <f t="shared" si="65"/>
        <v>12</v>
      </c>
      <c r="Z91" s="121">
        <f t="shared" si="65"/>
        <v>166.83333333333334</v>
      </c>
      <c r="AA91" s="133">
        <f t="shared" si="65"/>
        <v>73.333333333333329</v>
      </c>
      <c r="AB91" s="133">
        <f>AVERAGE(AB78:AB89)</f>
        <v>14.333333333333334</v>
      </c>
      <c r="AC91" s="133">
        <f t="shared" si="65"/>
        <v>18.7</v>
      </c>
      <c r="AD91" s="133">
        <f t="shared" si="65"/>
        <v>191.41666666666666</v>
      </c>
      <c r="AE91" s="133">
        <f t="shared" si="65"/>
        <v>236.25</v>
      </c>
      <c r="AF91" s="133">
        <f t="shared" si="65"/>
        <v>62.25</v>
      </c>
      <c r="AG91" s="133">
        <f t="shared" si="65"/>
        <v>5.583333333333333</v>
      </c>
      <c r="AH91" s="248">
        <f t="shared" si="65"/>
        <v>107.66666666666667</v>
      </c>
      <c r="AI91" s="133">
        <f t="shared" si="65"/>
        <v>7.916666666666667</v>
      </c>
      <c r="AJ91" s="134">
        <f t="shared" si="65"/>
        <v>70.416666666666671</v>
      </c>
      <c r="AK91" s="135">
        <f>AVERAGE(AK79:AK90)</f>
        <v>0.60932588056632564</v>
      </c>
      <c r="AL91" s="134">
        <f>AVERAGE(AL78:AL89)</f>
        <v>0.5</v>
      </c>
      <c r="AM91" s="185">
        <f>AVERAGE(AM79:AM90)</f>
        <v>3.2162817673731942E-2</v>
      </c>
      <c r="AN91" s="134">
        <f>AVERAGE(AN78:AN89)</f>
        <v>77.25</v>
      </c>
      <c r="AO91" s="137">
        <f>AVERAGE(AO79:AO90)</f>
        <v>0.71318921527776813</v>
      </c>
      <c r="AP91" s="134">
        <f>AVERAGE(AP78:AP89)</f>
        <v>69.833333333333329</v>
      </c>
      <c r="AQ91" s="137">
        <f>AVERAGE(AQ79:AQ90)</f>
        <v>0.63780304902646001</v>
      </c>
      <c r="AR91" s="134">
        <f>AVERAGE(AR78:AR89)</f>
        <v>12.083333333333334</v>
      </c>
      <c r="AS91" s="133">
        <f>AVERAGE(AS78:AS89)</f>
        <v>0</v>
      </c>
      <c r="AT91" s="133">
        <f>AVERAGE(AT78:AT89)</f>
        <v>1.8333333333333333</v>
      </c>
      <c r="AU91" s="128" t="s">
        <v>58</v>
      </c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08"/>
      <c r="BO91" s="108"/>
      <c r="BP91" s="109"/>
      <c r="BQ91" s="109"/>
      <c r="BR91" s="129"/>
      <c r="BS91" s="129"/>
      <c r="BT91" s="129"/>
      <c r="BU91" s="129"/>
    </row>
    <row r="92" spans="1:73" s="227" customFormat="1" ht="35.25" thickTop="1" thickBot="1" x14ac:dyDescent="0.3">
      <c r="A92" s="313" t="s">
        <v>59</v>
      </c>
      <c r="B92" s="313"/>
      <c r="C92" s="313"/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313"/>
      <c r="AB92" s="313"/>
      <c r="AC92" s="313"/>
      <c r="AD92" s="313"/>
      <c r="AE92" s="313"/>
      <c r="AF92" s="313"/>
      <c r="AG92" s="313"/>
      <c r="AH92" s="313"/>
      <c r="AI92" s="313"/>
      <c r="AJ92" s="313"/>
      <c r="AK92" s="313"/>
      <c r="AL92" s="313"/>
      <c r="AM92" s="313"/>
      <c r="AN92" s="313"/>
      <c r="AO92" s="313"/>
      <c r="AP92" s="313"/>
      <c r="AQ92" s="313"/>
      <c r="AR92" s="313"/>
      <c r="AS92" s="313"/>
      <c r="AT92" s="313"/>
      <c r="AU92" s="224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5"/>
      <c r="BN92" s="225"/>
      <c r="BO92" s="225"/>
      <c r="BP92" s="226"/>
      <c r="BQ92" s="226"/>
    </row>
    <row r="93" spans="1:73" ht="15" customHeight="1" thickTop="1" x14ac:dyDescent="0.25">
      <c r="A93" s="301" t="s">
        <v>1</v>
      </c>
      <c r="B93" s="6"/>
      <c r="C93" s="7" t="s">
        <v>3</v>
      </c>
      <c r="D93" s="7" t="s">
        <v>4</v>
      </c>
      <c r="E93" s="7" t="s">
        <v>5</v>
      </c>
      <c r="F93" s="7" t="s">
        <v>6</v>
      </c>
      <c r="G93" s="7" t="s">
        <v>6</v>
      </c>
      <c r="H93" s="8" t="s">
        <v>7</v>
      </c>
      <c r="I93" s="144" t="s">
        <v>6</v>
      </c>
      <c r="J93" s="10" t="s">
        <v>7</v>
      </c>
      <c r="K93" s="6" t="s">
        <v>7</v>
      </c>
      <c r="L93" s="11" t="s">
        <v>7</v>
      </c>
      <c r="M93" s="11" t="s">
        <v>7</v>
      </c>
      <c r="N93" s="145" t="s">
        <v>8</v>
      </c>
      <c r="O93" s="13" t="s">
        <v>8</v>
      </c>
      <c r="P93" s="13" t="s">
        <v>7</v>
      </c>
      <c r="Q93" s="14" t="s">
        <v>9</v>
      </c>
      <c r="R93" s="14" t="s">
        <v>10</v>
      </c>
      <c r="S93" s="14" t="s">
        <v>11</v>
      </c>
      <c r="T93" s="303" t="s">
        <v>12</v>
      </c>
      <c r="U93" s="304"/>
      <c r="V93" s="303" t="s">
        <v>13</v>
      </c>
      <c r="W93" s="304"/>
      <c r="X93" s="303" t="s">
        <v>14</v>
      </c>
      <c r="Y93" s="305"/>
      <c r="Z93" s="15" t="s">
        <v>15</v>
      </c>
      <c r="AA93" s="20" t="s">
        <v>16</v>
      </c>
      <c r="AB93" s="20" t="s">
        <v>17</v>
      </c>
      <c r="AC93" s="189" t="s">
        <v>17</v>
      </c>
      <c r="AD93" s="20" t="s">
        <v>17</v>
      </c>
      <c r="AE93" s="20" t="s">
        <v>18</v>
      </c>
      <c r="AF93" s="20" t="s">
        <v>19</v>
      </c>
      <c r="AG93" s="20" t="s">
        <v>20</v>
      </c>
      <c r="AH93" s="253" t="s">
        <v>17</v>
      </c>
      <c r="AI93" s="20" t="s">
        <v>21</v>
      </c>
      <c r="AJ93" s="19" t="s">
        <v>22</v>
      </c>
      <c r="AK93" s="20" t="s">
        <v>23</v>
      </c>
      <c r="AL93" s="19" t="s">
        <v>17</v>
      </c>
      <c r="AM93" s="20" t="s">
        <v>7</v>
      </c>
      <c r="AN93" s="306" t="s">
        <v>24</v>
      </c>
      <c r="AO93" s="22" t="s">
        <v>25</v>
      </c>
      <c r="AP93" s="306" t="s">
        <v>26</v>
      </c>
      <c r="AQ93" s="22" t="s">
        <v>25</v>
      </c>
      <c r="AR93" s="19" t="s">
        <v>27</v>
      </c>
      <c r="AS93" s="20" t="s">
        <v>27</v>
      </c>
      <c r="AT93" s="20" t="s">
        <v>27</v>
      </c>
      <c r="AU93" s="299" t="s">
        <v>1</v>
      </c>
    </row>
    <row r="94" spans="1:73" s="160" customFormat="1" ht="12.75" thickBot="1" x14ac:dyDescent="0.3">
      <c r="A94" s="302"/>
      <c r="B94" s="148"/>
      <c r="C94" s="149" t="s">
        <v>6</v>
      </c>
      <c r="D94" s="149" t="s">
        <v>6</v>
      </c>
      <c r="E94" s="149" t="s">
        <v>6</v>
      </c>
      <c r="F94" s="149" t="s">
        <v>28</v>
      </c>
      <c r="G94" s="149" t="s">
        <v>29</v>
      </c>
      <c r="H94" s="150" t="s">
        <v>29</v>
      </c>
      <c r="I94" s="151" t="s">
        <v>30</v>
      </c>
      <c r="J94" s="150" t="s">
        <v>31</v>
      </c>
      <c r="K94" s="148" t="s">
        <v>32</v>
      </c>
      <c r="L94" s="148" t="s">
        <v>33</v>
      </c>
      <c r="M94" s="148" t="s">
        <v>34</v>
      </c>
      <c r="N94" s="152" t="s">
        <v>35</v>
      </c>
      <c r="O94" s="153" t="s">
        <v>36</v>
      </c>
      <c r="P94" s="153" t="s">
        <v>35</v>
      </c>
      <c r="Q94" s="154" t="s">
        <v>34</v>
      </c>
      <c r="R94" s="154" t="s">
        <v>37</v>
      </c>
      <c r="S94" s="154" t="s">
        <v>57</v>
      </c>
      <c r="T94" s="155" t="s">
        <v>8</v>
      </c>
      <c r="U94" s="154" t="s">
        <v>34</v>
      </c>
      <c r="V94" s="155" t="s">
        <v>8</v>
      </c>
      <c r="W94" s="154" t="s">
        <v>34</v>
      </c>
      <c r="X94" s="155" t="s">
        <v>38</v>
      </c>
      <c r="Y94" s="153" t="s">
        <v>28</v>
      </c>
      <c r="Z94" s="156" t="s">
        <v>39</v>
      </c>
      <c r="AA94" s="38" t="s">
        <v>40</v>
      </c>
      <c r="AB94" s="38" t="s">
        <v>41</v>
      </c>
      <c r="AC94" s="39" t="s">
        <v>42</v>
      </c>
      <c r="AD94" s="38" t="s">
        <v>43</v>
      </c>
      <c r="AE94" s="38" t="s">
        <v>44</v>
      </c>
      <c r="AF94" s="38" t="s">
        <v>44</v>
      </c>
      <c r="AG94" s="38"/>
      <c r="AH94" s="244" t="s">
        <v>22</v>
      </c>
      <c r="AI94" s="38" t="s">
        <v>45</v>
      </c>
      <c r="AJ94" s="40" t="s">
        <v>46</v>
      </c>
      <c r="AK94" s="38" t="s">
        <v>46</v>
      </c>
      <c r="AL94" s="40" t="s">
        <v>47</v>
      </c>
      <c r="AM94" s="38" t="s">
        <v>47</v>
      </c>
      <c r="AN94" s="308"/>
      <c r="AO94" s="41" t="s">
        <v>48</v>
      </c>
      <c r="AP94" s="308"/>
      <c r="AQ94" s="41" t="s">
        <v>49</v>
      </c>
      <c r="AR94" s="40" t="s">
        <v>50</v>
      </c>
      <c r="AS94" s="38" t="s">
        <v>51</v>
      </c>
      <c r="AT94" s="38" t="s">
        <v>52</v>
      </c>
      <c r="AU94" s="300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  <c r="BN94" s="159"/>
      <c r="BO94" s="159"/>
      <c r="BP94" s="158"/>
      <c r="BQ94" s="158"/>
      <c r="BR94" s="159"/>
      <c r="BS94" s="159"/>
      <c r="BT94" s="159"/>
      <c r="BU94" s="159"/>
    </row>
    <row r="95" spans="1:73" ht="12.75" thickTop="1" x14ac:dyDescent="0.25">
      <c r="A95" s="45" t="s">
        <v>60</v>
      </c>
      <c r="C95" s="77">
        <f t="shared" ref="C95:F106" si="66">C78/25</f>
        <v>1.1200000000000001</v>
      </c>
      <c r="D95" s="77">
        <f t="shared" si="66"/>
        <v>0.64</v>
      </c>
      <c r="E95" s="77">
        <f t="shared" si="66"/>
        <v>0.16</v>
      </c>
      <c r="F95" s="77">
        <f t="shared" si="66"/>
        <v>1.92</v>
      </c>
      <c r="G95" s="77">
        <f t="shared" ref="G95:G106" si="67">+(8-F95)</f>
        <v>6.08</v>
      </c>
      <c r="H95" s="78">
        <f t="shared" ref="H95:H106" si="68">+G95/8</f>
        <v>0.76</v>
      </c>
      <c r="I95" s="190">
        <f t="shared" ref="I95:I106" si="69">(I78/($G78/8))</f>
        <v>9.4515789473684197</v>
      </c>
      <c r="J95" s="78">
        <f t="shared" ref="J95:J106" si="70">+I95/8</f>
        <v>1.1814473684210525</v>
      </c>
      <c r="K95" s="78">
        <f t="shared" ref="K95:M106" si="71">+K78</f>
        <v>0.60563999999999996</v>
      </c>
      <c r="L95" s="78">
        <f t="shared" si="71"/>
        <v>0.37273999999999996</v>
      </c>
      <c r="M95" s="191">
        <f t="shared" si="71"/>
        <v>1.704E-2</v>
      </c>
      <c r="N95" s="192">
        <f t="shared" ref="N95:O106" si="72">(N78/($G78/8))</f>
        <v>2.5789473684210527</v>
      </c>
      <c r="O95" s="193">
        <f t="shared" si="72"/>
        <v>2.5789473684210527</v>
      </c>
      <c r="P95" s="194">
        <f t="shared" ref="P95:P106" si="73">IF(O95&lt;&gt;0,(+N95/O95),"")</f>
        <v>1</v>
      </c>
      <c r="Q95" s="195">
        <f t="shared" ref="Q95:S106" si="74">+Q78</f>
        <v>2.1921296296296298E-3</v>
      </c>
      <c r="R95" s="195">
        <f t="shared" si="74"/>
        <v>3.0555555555555555E-4</v>
      </c>
      <c r="S95" s="195">
        <f t="shared" si="74"/>
        <v>1.3472222222222223E-3</v>
      </c>
      <c r="T95" s="196">
        <f t="shared" ref="T95:T106" si="75">(T78/($G78/8))</f>
        <v>0.26315789473684209</v>
      </c>
      <c r="U95" s="197">
        <f t="shared" ref="U95:U106" si="76">+U78</f>
        <v>2.1990740740740743E-4</v>
      </c>
      <c r="V95" s="196">
        <f t="shared" ref="V95:V106" si="77">(V78/($G78/8))</f>
        <v>2.8947368421052633</v>
      </c>
      <c r="W95" s="197">
        <f t="shared" ref="W95:W106" si="78">+W78</f>
        <v>9.768518518518518E-4</v>
      </c>
      <c r="X95" s="196">
        <f t="shared" ref="X95:AB106" si="79">(X78/($G78/8))</f>
        <v>0.15789473684210525</v>
      </c>
      <c r="Y95" s="193">
        <f t="shared" si="79"/>
        <v>0.52631578947368418</v>
      </c>
      <c r="Z95" s="198">
        <f t="shared" si="79"/>
        <v>5.7368421052631575</v>
      </c>
      <c r="AA95" s="229">
        <f t="shared" si="79"/>
        <v>3.0526315789473686</v>
      </c>
      <c r="AB95" s="229">
        <f t="shared" si="79"/>
        <v>0.73684210526315785</v>
      </c>
      <c r="AC95" s="229">
        <f t="shared" ref="AC95:AC106" si="80">AC78</f>
        <v>13.6</v>
      </c>
      <c r="AD95" s="229">
        <f t="shared" ref="AD95:AJ106" si="81">(AD78/($G78/8))</f>
        <v>7.3684210526315788</v>
      </c>
      <c r="AE95" s="229">
        <f t="shared" si="81"/>
        <v>6.2631578947368425</v>
      </c>
      <c r="AF95" s="229">
        <f t="shared" si="81"/>
        <v>2.9473684210526314</v>
      </c>
      <c r="AG95" s="229">
        <f t="shared" si="81"/>
        <v>0</v>
      </c>
      <c r="AH95" s="254">
        <f t="shared" si="81"/>
        <v>3.3684210526315788</v>
      </c>
      <c r="AI95" s="229">
        <f t="shared" si="81"/>
        <v>0.15789473684210525</v>
      </c>
      <c r="AJ95" s="230">
        <f t="shared" si="81"/>
        <v>2.5789473684210527</v>
      </c>
      <c r="AK95" s="231">
        <f>AJ95/AH95</f>
        <v>0.765625</v>
      </c>
      <c r="AL95" s="230">
        <f t="shared" ref="AL95:AL106" si="82">(AL78/($G78/8))</f>
        <v>0</v>
      </c>
      <c r="AM95" s="231">
        <f>AL95/AH95</f>
        <v>0</v>
      </c>
      <c r="AN95" s="230">
        <f t="shared" ref="AN95:AN106" si="83">(AN78/($G78/8))</f>
        <v>2.6842105263157894</v>
      </c>
      <c r="AO95" s="232">
        <f t="shared" ref="AO95:AO106" si="84">+AN95/AH95</f>
        <v>0.796875</v>
      </c>
      <c r="AP95" s="230">
        <f t="shared" ref="AP95:AP106" si="85">(AP78/($G78/8))</f>
        <v>2.5789473684210527</v>
      </c>
      <c r="AQ95" s="232">
        <f>+AP95/AH95</f>
        <v>0.765625</v>
      </c>
      <c r="AR95" s="230">
        <f t="shared" ref="AR95:AT106" si="86">(AR78/($G78/8))</f>
        <v>0.52631578947368418</v>
      </c>
      <c r="AS95" s="229">
        <f t="shared" si="86"/>
        <v>0</v>
      </c>
      <c r="AT95" s="229">
        <f t="shared" si="86"/>
        <v>0</v>
      </c>
      <c r="AU95" s="45" t="s">
        <v>60</v>
      </c>
    </row>
    <row r="96" spans="1:73" s="63" customFormat="1" ht="12" customHeight="1" x14ac:dyDescent="0.25">
      <c r="A96" s="62" t="s">
        <v>61</v>
      </c>
      <c r="C96" s="65">
        <f t="shared" si="66"/>
        <v>1.1200000000000001</v>
      </c>
      <c r="D96" s="65">
        <f t="shared" si="66"/>
        <v>0</v>
      </c>
      <c r="E96" s="65">
        <f t="shared" si="66"/>
        <v>0.16</v>
      </c>
      <c r="F96" s="65">
        <f t="shared" si="66"/>
        <v>1.28</v>
      </c>
      <c r="G96" s="65">
        <f t="shared" si="67"/>
        <v>6.72</v>
      </c>
      <c r="H96" s="66">
        <f t="shared" si="68"/>
        <v>0.84</v>
      </c>
      <c r="I96" s="199">
        <f t="shared" si="69"/>
        <v>8.5509523809523813</v>
      </c>
      <c r="J96" s="66">
        <f t="shared" si="70"/>
        <v>1.0688690476190477</v>
      </c>
      <c r="K96" s="66">
        <f t="shared" si="71"/>
        <v>0.72797999999999996</v>
      </c>
      <c r="L96" s="66">
        <f t="shared" si="71"/>
        <v>0.24364</v>
      </c>
      <c r="M96" s="200">
        <f t="shared" si="71"/>
        <v>2.368E-2</v>
      </c>
      <c r="N96" s="201">
        <f t="shared" si="72"/>
        <v>2.3333333333333335</v>
      </c>
      <c r="O96" s="199">
        <f t="shared" si="72"/>
        <v>2.4285714285714284</v>
      </c>
      <c r="P96" s="66">
        <f t="shared" si="73"/>
        <v>0.96078431372549034</v>
      </c>
      <c r="Q96" s="202">
        <f t="shared" si="74"/>
        <v>3.208333333333333E-3</v>
      </c>
      <c r="R96" s="202">
        <f t="shared" si="74"/>
        <v>3.8194444444444441E-4</v>
      </c>
      <c r="S96" s="202">
        <f t="shared" si="74"/>
        <v>1.6458333333333336E-3</v>
      </c>
      <c r="T96" s="203">
        <f t="shared" si="75"/>
        <v>0.61904761904761907</v>
      </c>
      <c r="U96" s="204">
        <f t="shared" si="76"/>
        <v>3.8425925925925919E-3</v>
      </c>
      <c r="V96" s="203">
        <f t="shared" si="77"/>
        <v>4.9523809523809526</v>
      </c>
      <c r="W96" s="204">
        <f t="shared" si="78"/>
        <v>2.0069444444444444E-3</v>
      </c>
      <c r="X96" s="203">
        <f t="shared" si="79"/>
        <v>0.23809523809523808</v>
      </c>
      <c r="Y96" s="199">
        <f t="shared" si="79"/>
        <v>0.66666666666666663</v>
      </c>
      <c r="Z96" s="205">
        <f t="shared" si="79"/>
        <v>7.9047619047619051</v>
      </c>
      <c r="AA96" s="229">
        <f t="shared" si="79"/>
        <v>3.2380952380952381</v>
      </c>
      <c r="AB96" s="229">
        <f t="shared" si="79"/>
        <v>0.42857142857142855</v>
      </c>
      <c r="AC96" s="229">
        <f t="shared" si="80"/>
        <v>4</v>
      </c>
      <c r="AD96" s="229">
        <f t="shared" si="81"/>
        <v>6.9047619047619051</v>
      </c>
      <c r="AE96" s="229">
        <f t="shared" si="81"/>
        <v>9.6666666666666661</v>
      </c>
      <c r="AF96" s="229">
        <f t="shared" si="81"/>
        <v>1.7142857142857142</v>
      </c>
      <c r="AG96" s="229">
        <f t="shared" si="81"/>
        <v>9.5238095238095233E-2</v>
      </c>
      <c r="AH96" s="254">
        <f t="shared" si="81"/>
        <v>4.1428571428571432</v>
      </c>
      <c r="AI96" s="229">
        <f t="shared" si="81"/>
        <v>0.23809523809523808</v>
      </c>
      <c r="AJ96" s="230">
        <f t="shared" si="81"/>
        <v>3.0952380952380953</v>
      </c>
      <c r="AK96" s="231">
        <f t="shared" ref="AK96:AK106" si="87">AJ96/AH96</f>
        <v>0.74712643678160917</v>
      </c>
      <c r="AL96" s="230">
        <f t="shared" si="82"/>
        <v>0.19047619047619047</v>
      </c>
      <c r="AM96" s="231">
        <f t="shared" ref="AM96:AM106" si="88">AL96/AH96</f>
        <v>4.5977011494252866E-2</v>
      </c>
      <c r="AN96" s="230">
        <f t="shared" si="83"/>
        <v>2.4761904761904763</v>
      </c>
      <c r="AO96" s="232">
        <f t="shared" si="84"/>
        <v>0.59770114942528729</v>
      </c>
      <c r="AP96" s="230">
        <f t="shared" si="85"/>
        <v>2.3333333333333335</v>
      </c>
      <c r="AQ96" s="232">
        <f t="shared" ref="AQ96:AQ106" si="89">+AP96/AH96</f>
        <v>0.56321839080459768</v>
      </c>
      <c r="AR96" s="230">
        <f t="shared" si="86"/>
        <v>0.38095238095238093</v>
      </c>
      <c r="AS96" s="229">
        <f t="shared" si="86"/>
        <v>0</v>
      </c>
      <c r="AT96" s="229">
        <f t="shared" si="86"/>
        <v>0</v>
      </c>
      <c r="AU96" s="62" t="s">
        <v>61</v>
      </c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73"/>
      <c r="BQ96" s="73"/>
      <c r="BR96" s="74"/>
      <c r="BS96" s="74"/>
      <c r="BT96" s="74"/>
      <c r="BU96" s="74"/>
    </row>
    <row r="97" spans="1:73" s="63" customFormat="1" ht="12" customHeight="1" x14ac:dyDescent="0.25">
      <c r="A97" s="62" t="s">
        <v>62</v>
      </c>
      <c r="C97" s="65">
        <f t="shared" si="66"/>
        <v>0</v>
      </c>
      <c r="D97" s="65">
        <f t="shared" si="66"/>
        <v>0</v>
      </c>
      <c r="E97" s="65">
        <f t="shared" si="66"/>
        <v>0.16</v>
      </c>
      <c r="F97" s="65">
        <f t="shared" si="66"/>
        <v>0.16</v>
      </c>
      <c r="G97" s="65">
        <f t="shared" si="67"/>
        <v>7.84</v>
      </c>
      <c r="H97" s="66">
        <f t="shared" si="68"/>
        <v>0.98</v>
      </c>
      <c r="I97" s="199">
        <f t="shared" si="69"/>
        <v>8.1448979591836732</v>
      </c>
      <c r="J97" s="66">
        <f t="shared" si="70"/>
        <v>1.0181122448979592</v>
      </c>
      <c r="K97" s="66">
        <f t="shared" si="71"/>
        <v>0.75821999999999989</v>
      </c>
      <c r="L97" s="66">
        <f t="shared" si="71"/>
        <v>0.21173999999999998</v>
      </c>
      <c r="M97" s="200">
        <f t="shared" si="71"/>
        <v>2.5100000000000001E-2</v>
      </c>
      <c r="N97" s="201">
        <f t="shared" si="72"/>
        <v>2.204081632653061</v>
      </c>
      <c r="O97" s="199">
        <f t="shared" si="72"/>
        <v>2.2448979591836733</v>
      </c>
      <c r="P97" s="66">
        <f t="shared" si="73"/>
        <v>0.98181818181818181</v>
      </c>
      <c r="Q97" s="202">
        <f t="shared" si="74"/>
        <v>3.5092592592592593E-3</v>
      </c>
      <c r="R97" s="202">
        <f t="shared" si="74"/>
        <v>4.3055555555555555E-4</v>
      </c>
      <c r="S97" s="202">
        <f t="shared" si="74"/>
        <v>1.9652777777777776E-3</v>
      </c>
      <c r="T97" s="203">
        <f t="shared" si="75"/>
        <v>0.40816326530612246</v>
      </c>
      <c r="U97" s="204">
        <f t="shared" si="76"/>
        <v>8.5879629629629641E-4</v>
      </c>
      <c r="V97" s="203">
        <f t="shared" si="77"/>
        <v>3.2653061224489797</v>
      </c>
      <c r="W97" s="204">
        <f t="shared" si="78"/>
        <v>1.9884259259259256E-3</v>
      </c>
      <c r="X97" s="203">
        <f t="shared" si="79"/>
        <v>0.2857142857142857</v>
      </c>
      <c r="Y97" s="199">
        <f t="shared" si="79"/>
        <v>0.53061224489795922</v>
      </c>
      <c r="Z97" s="205">
        <f t="shared" si="79"/>
        <v>5.8775510204081636</v>
      </c>
      <c r="AA97" s="229">
        <f t="shared" si="79"/>
        <v>2.7346938775510203</v>
      </c>
      <c r="AB97" s="229">
        <f t="shared" si="79"/>
        <v>0.81632653061224492</v>
      </c>
      <c r="AC97" s="229">
        <f t="shared" si="80"/>
        <v>6.6</v>
      </c>
      <c r="AD97" s="229">
        <f t="shared" si="81"/>
        <v>9.3469387755102034</v>
      </c>
      <c r="AE97" s="229">
        <f t="shared" si="81"/>
        <v>10.897959183673469</v>
      </c>
      <c r="AF97" s="229">
        <f t="shared" si="81"/>
        <v>3.510204081632653</v>
      </c>
      <c r="AG97" s="229">
        <f t="shared" si="81"/>
        <v>0.16326530612244897</v>
      </c>
      <c r="AH97" s="254">
        <f t="shared" si="81"/>
        <v>5.1836734693877551</v>
      </c>
      <c r="AI97" s="229">
        <f t="shared" si="81"/>
        <v>0.12244897959183673</v>
      </c>
      <c r="AJ97" s="230">
        <f t="shared" si="81"/>
        <v>3.9183673469387754</v>
      </c>
      <c r="AK97" s="231">
        <f t="shared" si="87"/>
        <v>0.75590551181102361</v>
      </c>
      <c r="AL97" s="230">
        <f t="shared" si="82"/>
        <v>0</v>
      </c>
      <c r="AM97" s="231">
        <f t="shared" si="88"/>
        <v>0</v>
      </c>
      <c r="AN97" s="230">
        <f t="shared" si="83"/>
        <v>3.0612244897959182</v>
      </c>
      <c r="AO97" s="232">
        <f t="shared" si="84"/>
        <v>0.59055118110236215</v>
      </c>
      <c r="AP97" s="230">
        <f t="shared" si="85"/>
        <v>2.8571428571428572</v>
      </c>
      <c r="AQ97" s="232">
        <f t="shared" si="89"/>
        <v>0.55118110236220474</v>
      </c>
      <c r="AR97" s="230">
        <f t="shared" si="86"/>
        <v>0.36734693877551022</v>
      </c>
      <c r="AS97" s="229">
        <f t="shared" si="86"/>
        <v>0</v>
      </c>
      <c r="AT97" s="229">
        <f t="shared" si="86"/>
        <v>0</v>
      </c>
      <c r="AU97" s="62" t="s">
        <v>62</v>
      </c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73"/>
      <c r="BQ97" s="73"/>
      <c r="BR97" s="74"/>
      <c r="BS97" s="74"/>
      <c r="BT97" s="74"/>
      <c r="BU97" s="74"/>
    </row>
    <row r="98" spans="1:73" s="63" customFormat="1" ht="12" customHeight="1" x14ac:dyDescent="0.25">
      <c r="A98" s="62" t="s">
        <v>63</v>
      </c>
      <c r="C98" s="65">
        <f t="shared" si="66"/>
        <v>1.6</v>
      </c>
      <c r="D98" s="65">
        <f t="shared" si="66"/>
        <v>0</v>
      </c>
      <c r="E98" s="65">
        <f t="shared" si="66"/>
        <v>0.36</v>
      </c>
      <c r="F98" s="65">
        <f t="shared" si="66"/>
        <v>1.96</v>
      </c>
      <c r="G98" s="65">
        <f t="shared" si="67"/>
        <v>6.04</v>
      </c>
      <c r="H98" s="66">
        <f t="shared" si="68"/>
        <v>0.755</v>
      </c>
      <c r="I98" s="199">
        <f t="shared" si="69"/>
        <v>8.1838410596026492</v>
      </c>
      <c r="J98" s="66">
        <f t="shared" si="70"/>
        <v>1.0229801324503311</v>
      </c>
      <c r="K98" s="66">
        <f t="shared" si="71"/>
        <v>0.76100000000000001</v>
      </c>
      <c r="L98" s="66">
        <f t="shared" si="71"/>
        <v>0.22466</v>
      </c>
      <c r="M98" s="200">
        <f t="shared" si="71"/>
        <v>1.042E-2</v>
      </c>
      <c r="N98" s="201">
        <f t="shared" si="72"/>
        <v>2.2251655629139071</v>
      </c>
      <c r="O98" s="199">
        <f t="shared" si="72"/>
        <v>2.3841059602649008</v>
      </c>
      <c r="P98" s="66">
        <f t="shared" si="73"/>
        <v>0.93333333333333324</v>
      </c>
      <c r="Q98" s="202">
        <f t="shared" si="74"/>
        <v>1.3032407407407407E-3</v>
      </c>
      <c r="R98" s="202">
        <f t="shared" si="74"/>
        <v>1.3657407407407409E-4</v>
      </c>
      <c r="S98" s="202">
        <f t="shared" si="74"/>
        <v>7.8703703703703694E-4</v>
      </c>
      <c r="T98" s="203">
        <f t="shared" si="75"/>
        <v>1.1125827814569536</v>
      </c>
      <c r="U98" s="204">
        <f t="shared" si="76"/>
        <v>3.5509259259259253E-3</v>
      </c>
      <c r="V98" s="203">
        <f t="shared" si="77"/>
        <v>1.8543046357615893</v>
      </c>
      <c r="W98" s="204">
        <f t="shared" si="78"/>
        <v>1.935185185185185E-3</v>
      </c>
      <c r="X98" s="203">
        <f t="shared" si="79"/>
        <v>0.15894039735099338</v>
      </c>
      <c r="Y98" s="199">
        <f t="shared" si="79"/>
        <v>0.47682119205298013</v>
      </c>
      <c r="Z98" s="205">
        <f t="shared" si="79"/>
        <v>5.1920529801324502</v>
      </c>
      <c r="AA98" s="229">
        <f t="shared" si="79"/>
        <v>1.0066225165562914</v>
      </c>
      <c r="AB98" s="229">
        <f t="shared" si="79"/>
        <v>0.2119205298013245</v>
      </c>
      <c r="AC98" s="229">
        <f t="shared" si="80"/>
        <v>3</v>
      </c>
      <c r="AD98" s="229">
        <f t="shared" si="81"/>
        <v>8.741721854304636</v>
      </c>
      <c r="AE98" s="229">
        <f t="shared" si="81"/>
        <v>13.245033112582782</v>
      </c>
      <c r="AF98" s="229">
        <f t="shared" si="81"/>
        <v>3.9735099337748343</v>
      </c>
      <c r="AG98" s="229">
        <f t="shared" si="81"/>
        <v>5.2980132450331126E-2</v>
      </c>
      <c r="AH98" s="254">
        <f t="shared" si="81"/>
        <v>5.1390728476821188</v>
      </c>
      <c r="AI98" s="229">
        <f t="shared" si="81"/>
        <v>0.10596026490066225</v>
      </c>
      <c r="AJ98" s="230">
        <f t="shared" si="81"/>
        <v>4.2384105960264904</v>
      </c>
      <c r="AK98" s="231">
        <f t="shared" si="87"/>
        <v>0.82474226804123729</v>
      </c>
      <c r="AL98" s="230">
        <f t="shared" si="82"/>
        <v>0</v>
      </c>
      <c r="AM98" s="231">
        <f t="shared" si="88"/>
        <v>0</v>
      </c>
      <c r="AN98" s="230">
        <f t="shared" si="83"/>
        <v>3.443708609271523</v>
      </c>
      <c r="AO98" s="232">
        <f t="shared" si="84"/>
        <v>0.67010309278350522</v>
      </c>
      <c r="AP98" s="230">
        <f t="shared" si="85"/>
        <v>3.3907284768211921</v>
      </c>
      <c r="AQ98" s="232">
        <f t="shared" si="89"/>
        <v>0.65979381443298979</v>
      </c>
      <c r="AR98" s="230">
        <f t="shared" si="86"/>
        <v>5.2980132450331126E-2</v>
      </c>
      <c r="AS98" s="229">
        <f t="shared" si="86"/>
        <v>0</v>
      </c>
      <c r="AT98" s="229">
        <f t="shared" si="86"/>
        <v>5.2980132450331126E-2</v>
      </c>
      <c r="AU98" s="62" t="s">
        <v>63</v>
      </c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73"/>
      <c r="BQ98" s="73"/>
      <c r="BR98" s="74"/>
      <c r="BS98" s="74"/>
      <c r="BT98" s="74"/>
      <c r="BU98" s="74"/>
    </row>
    <row r="99" spans="1:73" s="63" customFormat="1" ht="12" customHeight="1" x14ac:dyDescent="0.25">
      <c r="A99" s="62" t="s">
        <v>64</v>
      </c>
      <c r="C99" s="65">
        <f t="shared" si="66"/>
        <v>2.08</v>
      </c>
      <c r="D99" s="65">
        <f t="shared" si="66"/>
        <v>0.64</v>
      </c>
      <c r="E99" s="65">
        <f t="shared" si="66"/>
        <v>0.12</v>
      </c>
      <c r="F99" s="65">
        <f t="shared" si="66"/>
        <v>2.84</v>
      </c>
      <c r="G99" s="65">
        <f t="shared" si="67"/>
        <v>5.16</v>
      </c>
      <c r="H99" s="66">
        <f t="shared" si="68"/>
        <v>0.64500000000000002</v>
      </c>
      <c r="I99" s="199">
        <f t="shared" si="69"/>
        <v>9.1596899224806201</v>
      </c>
      <c r="J99" s="66">
        <f t="shared" si="70"/>
        <v>1.1449612403100775</v>
      </c>
      <c r="K99" s="66">
        <f t="shared" si="71"/>
        <v>0.5858000000000001</v>
      </c>
      <c r="L99" s="66">
        <f t="shared" si="71"/>
        <v>0.39069999999999999</v>
      </c>
      <c r="M99" s="200">
        <f t="shared" si="71"/>
        <v>2.0719999999999999E-2</v>
      </c>
      <c r="N99" s="201">
        <f t="shared" si="72"/>
        <v>2.0465116279069768</v>
      </c>
      <c r="O99" s="199">
        <f t="shared" si="72"/>
        <v>2.0465116279069768</v>
      </c>
      <c r="P99" s="66">
        <f t="shared" si="73"/>
        <v>1</v>
      </c>
      <c r="Q99" s="202">
        <f t="shared" si="74"/>
        <v>3.8217592592592596E-3</v>
      </c>
      <c r="R99" s="202">
        <f t="shared" si="74"/>
        <v>2.0601851851851849E-4</v>
      </c>
      <c r="S99" s="202">
        <f t="shared" si="74"/>
        <v>6.2037037037037041E-4</v>
      </c>
      <c r="T99" s="203">
        <f t="shared" si="75"/>
        <v>1.6124031007751938</v>
      </c>
      <c r="U99" s="204">
        <f t="shared" si="76"/>
        <v>1.5437500000000002E-2</v>
      </c>
      <c r="V99" s="203">
        <f t="shared" si="77"/>
        <v>2.7286821705426356</v>
      </c>
      <c r="W99" s="204">
        <f t="shared" si="78"/>
        <v>2.9745370370370368E-3</v>
      </c>
      <c r="X99" s="203">
        <f t="shared" si="79"/>
        <v>0.43410852713178294</v>
      </c>
      <c r="Y99" s="199">
        <f t="shared" si="79"/>
        <v>0.62015503875968991</v>
      </c>
      <c r="Z99" s="205">
        <f t="shared" si="79"/>
        <v>6.387596899224806</v>
      </c>
      <c r="AA99" s="229">
        <f t="shared" si="79"/>
        <v>2.5426356589147288</v>
      </c>
      <c r="AB99" s="229">
        <f t="shared" si="79"/>
        <v>0.43410852713178294</v>
      </c>
      <c r="AC99" s="229">
        <f t="shared" si="80"/>
        <v>5.4</v>
      </c>
      <c r="AD99" s="229">
        <f t="shared" si="81"/>
        <v>10.046511627906977</v>
      </c>
      <c r="AE99" s="229">
        <f t="shared" si="81"/>
        <v>11.596899224806201</v>
      </c>
      <c r="AF99" s="229">
        <f t="shared" si="81"/>
        <v>2.6046511627906979</v>
      </c>
      <c r="AG99" s="229">
        <f t="shared" si="81"/>
        <v>0.31007751937984496</v>
      </c>
      <c r="AH99" s="254">
        <f t="shared" si="81"/>
        <v>5.7674418604651159</v>
      </c>
      <c r="AI99" s="229">
        <f t="shared" si="81"/>
        <v>0.55813953488372092</v>
      </c>
      <c r="AJ99" s="230">
        <f t="shared" si="81"/>
        <v>3.5348837209302326</v>
      </c>
      <c r="AK99" s="231">
        <f t="shared" si="87"/>
        <v>0.61290322580645162</v>
      </c>
      <c r="AL99" s="230">
        <f t="shared" si="82"/>
        <v>0</v>
      </c>
      <c r="AM99" s="231">
        <f t="shared" si="88"/>
        <v>0</v>
      </c>
      <c r="AN99" s="230">
        <f t="shared" si="83"/>
        <v>4.3410852713178292</v>
      </c>
      <c r="AO99" s="232">
        <f t="shared" si="84"/>
        <v>0.75268817204301075</v>
      </c>
      <c r="AP99" s="230">
        <f t="shared" si="85"/>
        <v>3.5968992248062017</v>
      </c>
      <c r="AQ99" s="232">
        <f t="shared" si="89"/>
        <v>0.62365591397849474</v>
      </c>
      <c r="AR99" s="230">
        <f t="shared" si="86"/>
        <v>0.80620155038759689</v>
      </c>
      <c r="AS99" s="229">
        <f t="shared" si="86"/>
        <v>0</v>
      </c>
      <c r="AT99" s="229">
        <f t="shared" si="86"/>
        <v>0</v>
      </c>
      <c r="AU99" s="62" t="s">
        <v>64</v>
      </c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73"/>
      <c r="BQ99" s="73"/>
      <c r="BR99" s="74"/>
      <c r="BS99" s="74"/>
      <c r="BT99" s="74"/>
      <c r="BU99" s="74"/>
    </row>
    <row r="100" spans="1:73" s="63" customFormat="1" x14ac:dyDescent="0.25">
      <c r="A100" s="75" t="s">
        <v>65</v>
      </c>
      <c r="B100" s="73"/>
      <c r="C100" s="65">
        <f t="shared" si="66"/>
        <v>0.32</v>
      </c>
      <c r="D100" s="65">
        <f t="shared" si="66"/>
        <v>0.64</v>
      </c>
      <c r="E100" s="65">
        <f t="shared" si="66"/>
        <v>0.24</v>
      </c>
      <c r="F100" s="65">
        <f t="shared" si="66"/>
        <v>1.2</v>
      </c>
      <c r="G100" s="65">
        <f t="shared" si="67"/>
        <v>6.8</v>
      </c>
      <c r="H100" s="66">
        <f t="shared" si="68"/>
        <v>0.85</v>
      </c>
      <c r="I100" s="199">
        <f t="shared" si="69"/>
        <v>0</v>
      </c>
      <c r="J100" s="66">
        <f t="shared" si="70"/>
        <v>0</v>
      </c>
      <c r="K100" s="66" t="e">
        <f t="shared" si="71"/>
        <v>#DIV/0!</v>
      </c>
      <c r="L100" s="66" t="e">
        <f t="shared" si="71"/>
        <v>#DIV/0!</v>
      </c>
      <c r="M100" s="200" t="e">
        <f t="shared" si="71"/>
        <v>#DIV/0!</v>
      </c>
      <c r="N100" s="201">
        <f t="shared" si="72"/>
        <v>0</v>
      </c>
      <c r="O100" s="199">
        <f t="shared" si="72"/>
        <v>0</v>
      </c>
      <c r="P100" s="66" t="str">
        <f t="shared" si="73"/>
        <v/>
      </c>
      <c r="Q100" s="202" t="e">
        <f t="shared" si="74"/>
        <v>#DIV/0!</v>
      </c>
      <c r="R100" s="202" t="e">
        <f t="shared" si="74"/>
        <v>#DIV/0!</v>
      </c>
      <c r="S100" s="202" t="e">
        <f t="shared" si="74"/>
        <v>#DIV/0!</v>
      </c>
      <c r="T100" s="203">
        <f t="shared" si="75"/>
        <v>0</v>
      </c>
      <c r="U100" s="204" t="e">
        <f t="shared" si="76"/>
        <v>#DIV/0!</v>
      </c>
      <c r="V100" s="203">
        <f t="shared" si="77"/>
        <v>0</v>
      </c>
      <c r="W100" s="204" t="e">
        <f t="shared" si="78"/>
        <v>#DIV/0!</v>
      </c>
      <c r="X100" s="203">
        <f t="shared" si="79"/>
        <v>0</v>
      </c>
      <c r="Y100" s="199">
        <f t="shared" si="79"/>
        <v>0</v>
      </c>
      <c r="Z100" s="205">
        <f t="shared" si="79"/>
        <v>0</v>
      </c>
      <c r="AA100" s="229">
        <f t="shared" si="79"/>
        <v>4.7058823529411764E-2</v>
      </c>
      <c r="AB100" s="229">
        <f t="shared" si="79"/>
        <v>0</v>
      </c>
      <c r="AC100" s="229">
        <f t="shared" si="80"/>
        <v>61</v>
      </c>
      <c r="AD100" s="229">
        <f t="shared" si="81"/>
        <v>0.47058823529411764</v>
      </c>
      <c r="AE100" s="229">
        <f t="shared" si="81"/>
        <v>9.4117647058823528E-2</v>
      </c>
      <c r="AF100" s="229">
        <f t="shared" si="81"/>
        <v>0.28235294117647058</v>
      </c>
      <c r="AG100" s="229">
        <f t="shared" si="81"/>
        <v>9.4117647058823528E-2</v>
      </c>
      <c r="AH100" s="254">
        <f t="shared" si="81"/>
        <v>9.4117647058823528E-2</v>
      </c>
      <c r="AI100" s="229">
        <f t="shared" si="81"/>
        <v>4.7058823529411764E-2</v>
      </c>
      <c r="AJ100" s="230">
        <f t="shared" si="81"/>
        <v>4.7058823529411764E-2</v>
      </c>
      <c r="AK100" s="231">
        <f t="shared" si="87"/>
        <v>0.5</v>
      </c>
      <c r="AL100" s="230">
        <f t="shared" si="82"/>
        <v>0</v>
      </c>
      <c r="AM100" s="231">
        <f t="shared" si="88"/>
        <v>0</v>
      </c>
      <c r="AN100" s="230">
        <f t="shared" si="83"/>
        <v>9.4117647058823528E-2</v>
      </c>
      <c r="AO100" s="232">
        <f t="shared" si="84"/>
        <v>1</v>
      </c>
      <c r="AP100" s="230">
        <f t="shared" si="85"/>
        <v>9.4117647058823528E-2</v>
      </c>
      <c r="AQ100" s="232">
        <f t="shared" si="89"/>
        <v>1</v>
      </c>
      <c r="AR100" s="230">
        <f t="shared" si="86"/>
        <v>0</v>
      </c>
      <c r="AS100" s="229">
        <f t="shared" si="86"/>
        <v>0</v>
      </c>
      <c r="AT100" s="229">
        <f t="shared" si="86"/>
        <v>0</v>
      </c>
      <c r="AU100" s="75" t="s">
        <v>65</v>
      </c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73"/>
      <c r="BQ100" s="73"/>
      <c r="BR100" s="74"/>
      <c r="BS100" s="74"/>
      <c r="BT100" s="74"/>
      <c r="BU100" s="74"/>
    </row>
    <row r="101" spans="1:73" s="63" customFormat="1" x14ac:dyDescent="0.25">
      <c r="A101" s="62" t="s">
        <v>66</v>
      </c>
      <c r="C101" s="65">
        <f t="shared" si="66"/>
        <v>0</v>
      </c>
      <c r="D101" s="65">
        <f t="shared" si="66"/>
        <v>0.64</v>
      </c>
      <c r="E101" s="65">
        <f t="shared" si="66"/>
        <v>0.16</v>
      </c>
      <c r="F101" s="65">
        <f t="shared" si="66"/>
        <v>0.8</v>
      </c>
      <c r="G101" s="65">
        <f t="shared" si="67"/>
        <v>7.2</v>
      </c>
      <c r="H101" s="66">
        <f t="shared" si="68"/>
        <v>0.9</v>
      </c>
      <c r="I101" s="199">
        <f t="shared" si="69"/>
        <v>9.330222222222222</v>
      </c>
      <c r="J101" s="66">
        <f t="shared" si="70"/>
        <v>1.1662777777777777</v>
      </c>
      <c r="K101" s="66">
        <f t="shared" si="71"/>
        <v>0.57928000000000002</v>
      </c>
      <c r="L101" s="66">
        <f t="shared" si="71"/>
        <v>0.38366</v>
      </c>
      <c r="M101" s="200">
        <f t="shared" si="71"/>
        <v>3.1559999999999998E-2</v>
      </c>
      <c r="N101" s="201">
        <f t="shared" si="72"/>
        <v>2.8</v>
      </c>
      <c r="O101" s="199">
        <f t="shared" si="72"/>
        <v>3.1111111111111112</v>
      </c>
      <c r="P101" s="66">
        <f t="shared" si="73"/>
        <v>0.89999999999999991</v>
      </c>
      <c r="Q101" s="202">
        <f t="shared" si="74"/>
        <v>3.5092592592592593E-3</v>
      </c>
      <c r="R101" s="202">
        <f t="shared" si="74"/>
        <v>5.4166666666666664E-4</v>
      </c>
      <c r="S101" s="202">
        <f t="shared" si="74"/>
        <v>2.8564814814814815E-3</v>
      </c>
      <c r="T101" s="203">
        <f t="shared" si="75"/>
        <v>1.288888888888889</v>
      </c>
      <c r="U101" s="204">
        <f t="shared" si="76"/>
        <v>1.1782407407407406E-3</v>
      </c>
      <c r="V101" s="203">
        <f t="shared" si="77"/>
        <v>4.3555555555555552</v>
      </c>
      <c r="W101" s="204">
        <f t="shared" si="78"/>
        <v>1.0925925925925925E-3</v>
      </c>
      <c r="X101" s="203">
        <f t="shared" si="79"/>
        <v>0.17777777777777778</v>
      </c>
      <c r="Y101" s="199">
        <f t="shared" si="79"/>
        <v>0.88888888888888884</v>
      </c>
      <c r="Z101" s="205">
        <f t="shared" si="79"/>
        <v>8.4444444444444446</v>
      </c>
      <c r="AA101" s="229">
        <f t="shared" si="79"/>
        <v>2.6222222222222222</v>
      </c>
      <c r="AB101" s="229">
        <f t="shared" si="79"/>
        <v>0.53333333333333333</v>
      </c>
      <c r="AC101" s="229">
        <f t="shared" si="80"/>
        <v>53.6</v>
      </c>
      <c r="AD101" s="229">
        <f t="shared" si="81"/>
        <v>12.444444444444445</v>
      </c>
      <c r="AE101" s="229">
        <f t="shared" si="81"/>
        <v>15.955555555555556</v>
      </c>
      <c r="AF101" s="229">
        <f t="shared" si="81"/>
        <v>2.8444444444444446</v>
      </c>
      <c r="AG101" s="229">
        <f t="shared" si="81"/>
        <v>0.4</v>
      </c>
      <c r="AH101" s="254">
        <f t="shared" si="81"/>
        <v>5.8666666666666663</v>
      </c>
      <c r="AI101" s="229">
        <f t="shared" si="81"/>
        <v>0.35555555555555557</v>
      </c>
      <c r="AJ101" s="230">
        <f t="shared" si="81"/>
        <v>3.6</v>
      </c>
      <c r="AK101" s="231">
        <f t="shared" si="87"/>
        <v>0.61363636363636365</v>
      </c>
      <c r="AL101" s="230">
        <f t="shared" si="82"/>
        <v>0</v>
      </c>
      <c r="AM101" s="231">
        <f t="shared" si="88"/>
        <v>0</v>
      </c>
      <c r="AN101" s="230">
        <f t="shared" si="83"/>
        <v>4.3111111111111109</v>
      </c>
      <c r="AO101" s="232">
        <f t="shared" si="84"/>
        <v>0.73484848484848486</v>
      </c>
      <c r="AP101" s="230">
        <f t="shared" si="85"/>
        <v>3.8666666666666667</v>
      </c>
      <c r="AQ101" s="232">
        <f t="shared" si="89"/>
        <v>0.65909090909090917</v>
      </c>
      <c r="AR101" s="230">
        <f t="shared" si="86"/>
        <v>0.4</v>
      </c>
      <c r="AS101" s="229">
        <f t="shared" si="86"/>
        <v>0</v>
      </c>
      <c r="AT101" s="229">
        <f t="shared" si="86"/>
        <v>4.4444444444444446E-2</v>
      </c>
      <c r="AU101" s="62" t="s">
        <v>66</v>
      </c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73"/>
      <c r="BQ101" s="73"/>
      <c r="BR101" s="74"/>
      <c r="BS101" s="74"/>
      <c r="BT101" s="74"/>
      <c r="BU101" s="74"/>
    </row>
    <row r="102" spans="1:73" s="63" customFormat="1" x14ac:dyDescent="0.25">
      <c r="A102" s="62" t="s">
        <v>67</v>
      </c>
      <c r="C102" s="65">
        <f t="shared" si="66"/>
        <v>0.48</v>
      </c>
      <c r="D102" s="65">
        <f t="shared" si="66"/>
        <v>0.64</v>
      </c>
      <c r="E102" s="65">
        <f t="shared" si="66"/>
        <v>0.32</v>
      </c>
      <c r="F102" s="65">
        <f t="shared" si="66"/>
        <v>1.44</v>
      </c>
      <c r="G102" s="65">
        <f t="shared" si="67"/>
        <v>6.5600000000000005</v>
      </c>
      <c r="H102" s="66">
        <f t="shared" si="68"/>
        <v>0.82000000000000006</v>
      </c>
      <c r="I102" s="199">
        <f t="shared" si="69"/>
        <v>9.126829268292683</v>
      </c>
      <c r="J102" s="66">
        <f t="shared" si="70"/>
        <v>1.1408536585365854</v>
      </c>
      <c r="K102" s="66">
        <f t="shared" si="71"/>
        <v>0.74382000000000004</v>
      </c>
      <c r="L102" s="66">
        <f t="shared" si="71"/>
        <v>0.22200000000000003</v>
      </c>
      <c r="M102" s="200">
        <f t="shared" si="71"/>
        <v>2.6800000000000001E-2</v>
      </c>
      <c r="N102" s="201">
        <f t="shared" si="72"/>
        <v>3.9512195121951219</v>
      </c>
      <c r="O102" s="199">
        <f t="shared" si="72"/>
        <v>4.0487804878048781</v>
      </c>
      <c r="P102" s="66">
        <f t="shared" si="73"/>
        <v>0.97590361445783136</v>
      </c>
      <c r="Q102" s="202">
        <f t="shared" si="74"/>
        <v>2.3425925925925927E-3</v>
      </c>
      <c r="R102" s="202">
        <f t="shared" si="74"/>
        <v>2.2916666666666666E-4</v>
      </c>
      <c r="S102" s="202">
        <f t="shared" si="74"/>
        <v>1.3865740740740741E-3</v>
      </c>
      <c r="T102" s="203">
        <f t="shared" si="75"/>
        <v>0.73170731707317072</v>
      </c>
      <c r="U102" s="204">
        <f t="shared" si="76"/>
        <v>2.0138888888888888E-3</v>
      </c>
      <c r="V102" s="203">
        <f t="shared" si="77"/>
        <v>4.4390243902439028</v>
      </c>
      <c r="W102" s="204">
        <f t="shared" si="78"/>
        <v>1.3865740740740739E-3</v>
      </c>
      <c r="X102" s="203">
        <f t="shared" si="79"/>
        <v>0.43902439024390244</v>
      </c>
      <c r="Y102" s="199">
        <f t="shared" si="79"/>
        <v>1.2682926829268293</v>
      </c>
      <c r="Z102" s="205">
        <f t="shared" si="79"/>
        <v>9.1219512195121943</v>
      </c>
      <c r="AA102" s="229">
        <f t="shared" si="79"/>
        <v>4.1463414634146343</v>
      </c>
      <c r="AB102" s="229">
        <f t="shared" si="79"/>
        <v>0.48780487804878048</v>
      </c>
      <c r="AC102" s="229">
        <f t="shared" si="80"/>
        <v>22.8</v>
      </c>
      <c r="AD102" s="229">
        <f t="shared" si="81"/>
        <v>9.9024390243902438</v>
      </c>
      <c r="AE102" s="229">
        <f t="shared" si="81"/>
        <v>14.878048780487806</v>
      </c>
      <c r="AF102" s="229">
        <f t="shared" si="81"/>
        <v>2.3414634146341462</v>
      </c>
      <c r="AG102" s="229">
        <f t="shared" si="81"/>
        <v>0.29268292682926828</v>
      </c>
      <c r="AH102" s="254">
        <f t="shared" si="81"/>
        <v>4.6829268292682924</v>
      </c>
      <c r="AI102" s="229">
        <f t="shared" si="81"/>
        <v>1.5609756097560976</v>
      </c>
      <c r="AJ102" s="230">
        <f t="shared" si="81"/>
        <v>1.4146341463414633</v>
      </c>
      <c r="AK102" s="231">
        <f t="shared" si="87"/>
        <v>0.30208333333333331</v>
      </c>
      <c r="AL102" s="230">
        <f t="shared" si="82"/>
        <v>0</v>
      </c>
      <c r="AM102" s="231">
        <f t="shared" si="88"/>
        <v>0</v>
      </c>
      <c r="AN102" s="230">
        <f t="shared" si="83"/>
        <v>3.2195121951219514</v>
      </c>
      <c r="AO102" s="232">
        <f t="shared" si="84"/>
        <v>0.68750000000000011</v>
      </c>
      <c r="AP102" s="230">
        <f t="shared" si="85"/>
        <v>2.1463414634146343</v>
      </c>
      <c r="AQ102" s="232">
        <f t="shared" si="89"/>
        <v>0.45833333333333337</v>
      </c>
      <c r="AR102" s="230">
        <f t="shared" si="86"/>
        <v>2.7317073170731709</v>
      </c>
      <c r="AS102" s="229">
        <f t="shared" si="86"/>
        <v>0</v>
      </c>
      <c r="AT102" s="229">
        <f t="shared" si="86"/>
        <v>0.43902439024390244</v>
      </c>
      <c r="AU102" s="62" t="s">
        <v>67</v>
      </c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73"/>
      <c r="BQ102" s="73"/>
      <c r="BR102" s="74"/>
      <c r="BS102" s="74"/>
      <c r="BT102" s="74"/>
      <c r="BU102" s="74"/>
    </row>
    <row r="103" spans="1:73" s="63" customFormat="1" x14ac:dyDescent="0.25">
      <c r="A103" s="62" t="s">
        <v>68</v>
      </c>
      <c r="C103" s="65">
        <f t="shared" si="66"/>
        <v>0</v>
      </c>
      <c r="D103" s="65">
        <f t="shared" si="66"/>
        <v>0.64</v>
      </c>
      <c r="E103" s="65">
        <f t="shared" si="66"/>
        <v>0.16</v>
      </c>
      <c r="F103" s="65">
        <f t="shared" si="66"/>
        <v>0.8</v>
      </c>
      <c r="G103" s="65">
        <f t="shared" si="67"/>
        <v>7.2</v>
      </c>
      <c r="H103" s="66">
        <f t="shared" si="68"/>
        <v>0.9</v>
      </c>
      <c r="I103" s="199">
        <f t="shared" si="69"/>
        <v>9.876444444444445</v>
      </c>
      <c r="J103" s="66">
        <f t="shared" si="70"/>
        <v>1.2345555555555556</v>
      </c>
      <c r="K103" s="66">
        <f t="shared" si="71"/>
        <v>0.64095999999999997</v>
      </c>
      <c r="L103" s="66">
        <f t="shared" si="71"/>
        <v>0.33118000000000003</v>
      </c>
      <c r="M103" s="200">
        <f t="shared" si="71"/>
        <v>2.2460000000000001E-2</v>
      </c>
      <c r="N103" s="201">
        <f t="shared" si="72"/>
        <v>3.1111111111111112</v>
      </c>
      <c r="O103" s="199">
        <f t="shared" si="72"/>
        <v>3.1555555555555554</v>
      </c>
      <c r="P103" s="66">
        <f t="shared" si="73"/>
        <v>0.9859154929577465</v>
      </c>
      <c r="Q103" s="202">
        <f t="shared" si="74"/>
        <v>2.7453703703703702E-3</v>
      </c>
      <c r="R103" s="202">
        <f t="shared" si="74"/>
        <v>3.3564814814814818E-4</v>
      </c>
      <c r="S103" s="202">
        <f t="shared" si="74"/>
        <v>2.0486111111111113E-3</v>
      </c>
      <c r="T103" s="203">
        <f t="shared" si="75"/>
        <v>0.62222222222222223</v>
      </c>
      <c r="U103" s="204">
        <f t="shared" si="76"/>
        <v>4.4212962962962966E-4</v>
      </c>
      <c r="V103" s="203">
        <f t="shared" si="77"/>
        <v>2.4888888888888889</v>
      </c>
      <c r="W103" s="204">
        <f t="shared" si="78"/>
        <v>2.4236111111111112E-3</v>
      </c>
      <c r="X103" s="203">
        <f t="shared" si="79"/>
        <v>0.26666666666666666</v>
      </c>
      <c r="Y103" s="199">
        <f t="shared" si="79"/>
        <v>0.62222222222222223</v>
      </c>
      <c r="Z103" s="205">
        <f t="shared" si="79"/>
        <v>6.2222222222222223</v>
      </c>
      <c r="AA103" s="229">
        <f t="shared" si="79"/>
        <v>3.5111111111111111</v>
      </c>
      <c r="AB103" s="229">
        <f t="shared" si="79"/>
        <v>1.0666666666666667</v>
      </c>
      <c r="AC103" s="229">
        <f t="shared" si="80"/>
        <v>8.8000000000000007</v>
      </c>
      <c r="AD103" s="229">
        <f t="shared" si="81"/>
        <v>8.1333333333333329</v>
      </c>
      <c r="AE103" s="229">
        <f t="shared" si="81"/>
        <v>8.1333333333333329</v>
      </c>
      <c r="AF103" s="229">
        <f t="shared" si="81"/>
        <v>3.1111111111111112</v>
      </c>
      <c r="AG103" s="229">
        <f t="shared" si="81"/>
        <v>0.22222222222222221</v>
      </c>
      <c r="AH103" s="254">
        <f t="shared" si="81"/>
        <v>4.8444444444444441</v>
      </c>
      <c r="AI103" s="229">
        <f t="shared" si="81"/>
        <v>0.4</v>
      </c>
      <c r="AJ103" s="230">
        <f t="shared" si="81"/>
        <v>2.0444444444444443</v>
      </c>
      <c r="AK103" s="231">
        <f t="shared" si="87"/>
        <v>0.42201834862385323</v>
      </c>
      <c r="AL103" s="230">
        <f t="shared" si="82"/>
        <v>8.8888888888888892E-2</v>
      </c>
      <c r="AM103" s="231">
        <f t="shared" si="88"/>
        <v>1.834862385321101E-2</v>
      </c>
      <c r="AN103" s="230">
        <f t="shared" si="83"/>
        <v>3.2888888888888888</v>
      </c>
      <c r="AO103" s="232">
        <f t="shared" si="84"/>
        <v>0.67889908256880738</v>
      </c>
      <c r="AP103" s="230">
        <f t="shared" si="85"/>
        <v>3.0222222222222221</v>
      </c>
      <c r="AQ103" s="232">
        <f t="shared" si="89"/>
        <v>0.62385321100917435</v>
      </c>
      <c r="AR103" s="230">
        <f t="shared" si="86"/>
        <v>0.13333333333333333</v>
      </c>
      <c r="AS103" s="229">
        <f t="shared" si="86"/>
        <v>0</v>
      </c>
      <c r="AT103" s="229">
        <f t="shared" si="86"/>
        <v>0</v>
      </c>
      <c r="AU103" s="62" t="s">
        <v>68</v>
      </c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73"/>
      <c r="BQ103" s="73"/>
      <c r="BR103" s="74"/>
      <c r="BS103" s="74"/>
      <c r="BT103" s="74"/>
      <c r="BU103" s="74"/>
    </row>
    <row r="104" spans="1:73" s="63" customFormat="1" x14ac:dyDescent="0.25">
      <c r="A104" s="62" t="s">
        <v>69</v>
      </c>
      <c r="B104" s="171"/>
      <c r="C104" s="65">
        <f t="shared" si="66"/>
        <v>0.96</v>
      </c>
      <c r="D104" s="65">
        <f t="shared" si="66"/>
        <v>0.64</v>
      </c>
      <c r="E104" s="65">
        <f t="shared" si="66"/>
        <v>0.12</v>
      </c>
      <c r="F104" s="65">
        <f t="shared" si="66"/>
        <v>1.72</v>
      </c>
      <c r="G104" s="65">
        <f t="shared" si="67"/>
        <v>6.28</v>
      </c>
      <c r="H104" s="66">
        <f t="shared" si="68"/>
        <v>0.78500000000000003</v>
      </c>
      <c r="I104" s="199">
        <f t="shared" si="69"/>
        <v>9.3549044585987264</v>
      </c>
      <c r="J104" s="66">
        <f t="shared" si="70"/>
        <v>1.1693630573248408</v>
      </c>
      <c r="K104" s="66">
        <f t="shared" si="71"/>
        <v>0.67852000000000001</v>
      </c>
      <c r="L104" s="66">
        <f t="shared" si="71"/>
        <v>0.29227999999999998</v>
      </c>
      <c r="M104" s="200">
        <f t="shared" si="71"/>
        <v>2.4659999999999998E-2</v>
      </c>
      <c r="N104" s="201">
        <f t="shared" si="72"/>
        <v>2.7006369426751591</v>
      </c>
      <c r="O104" s="199">
        <f t="shared" si="72"/>
        <v>2.7515923566878979</v>
      </c>
      <c r="P104" s="66">
        <f t="shared" si="73"/>
        <v>0.98148148148148151</v>
      </c>
      <c r="Q104" s="202">
        <f t="shared" si="74"/>
        <v>3.0902777777777777E-3</v>
      </c>
      <c r="R104" s="202">
        <f t="shared" si="74"/>
        <v>2.2685185185185186E-4</v>
      </c>
      <c r="S104" s="202">
        <f t="shared" si="74"/>
        <v>8.0787037037037025E-4</v>
      </c>
      <c r="T104" s="203">
        <f t="shared" si="75"/>
        <v>1.1210191082802548</v>
      </c>
      <c r="U104" s="204">
        <f t="shared" si="76"/>
        <v>1.2453703703703702E-3</v>
      </c>
      <c r="V104" s="203">
        <f t="shared" si="77"/>
        <v>4.6369426751592355</v>
      </c>
      <c r="W104" s="204">
        <f t="shared" si="78"/>
        <v>1.773148148148148E-3</v>
      </c>
      <c r="X104" s="203">
        <f t="shared" si="79"/>
        <v>0.30573248407643311</v>
      </c>
      <c r="Y104" s="199">
        <f t="shared" si="79"/>
        <v>0.76433121019108285</v>
      </c>
      <c r="Z104" s="205">
        <f t="shared" si="79"/>
        <v>8.4585987261146496</v>
      </c>
      <c r="AA104" s="229">
        <f t="shared" si="79"/>
        <v>4.1273885350318471</v>
      </c>
      <c r="AB104" s="229">
        <f t="shared" si="79"/>
        <v>0.56050955414012738</v>
      </c>
      <c r="AC104" s="229">
        <f t="shared" si="80"/>
        <v>3.2</v>
      </c>
      <c r="AD104" s="229">
        <f t="shared" si="81"/>
        <v>11.159235668789808</v>
      </c>
      <c r="AE104" s="229">
        <f t="shared" si="81"/>
        <v>18.955414012738853</v>
      </c>
      <c r="AF104" s="229">
        <f t="shared" si="81"/>
        <v>3.2101910828025479</v>
      </c>
      <c r="AG104" s="229">
        <f t="shared" si="81"/>
        <v>0.40764331210191085</v>
      </c>
      <c r="AH104" s="254">
        <f t="shared" si="81"/>
        <v>5.5031847133757958</v>
      </c>
      <c r="AI104" s="229">
        <f t="shared" si="81"/>
        <v>5.0955414012738856E-2</v>
      </c>
      <c r="AJ104" s="230">
        <f t="shared" si="81"/>
        <v>4.1273885350318471</v>
      </c>
      <c r="AK104" s="231">
        <f t="shared" si="87"/>
        <v>0.75</v>
      </c>
      <c r="AL104" s="230">
        <f t="shared" si="82"/>
        <v>0</v>
      </c>
      <c r="AM104" s="231">
        <f t="shared" si="88"/>
        <v>0</v>
      </c>
      <c r="AN104" s="230">
        <f t="shared" si="83"/>
        <v>3.6687898089171975</v>
      </c>
      <c r="AO104" s="232">
        <f t="shared" si="84"/>
        <v>0.66666666666666674</v>
      </c>
      <c r="AP104" s="230">
        <f t="shared" si="85"/>
        <v>3.4649681528662422</v>
      </c>
      <c r="AQ104" s="232">
        <f t="shared" si="89"/>
        <v>0.62962962962962965</v>
      </c>
      <c r="AR104" s="230">
        <f t="shared" si="86"/>
        <v>0.20382165605095542</v>
      </c>
      <c r="AS104" s="229">
        <f t="shared" si="86"/>
        <v>0</v>
      </c>
      <c r="AT104" s="229">
        <f t="shared" si="86"/>
        <v>0</v>
      </c>
      <c r="AU104" s="62" t="s">
        <v>69</v>
      </c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73"/>
      <c r="BQ104" s="73"/>
      <c r="BR104" s="74"/>
      <c r="BS104" s="74"/>
      <c r="BT104" s="74"/>
      <c r="BU104" s="74"/>
    </row>
    <row r="105" spans="1:73" s="63" customFormat="1" x14ac:dyDescent="0.25">
      <c r="A105" s="62" t="s">
        <v>70</v>
      </c>
      <c r="B105" s="171"/>
      <c r="C105" s="65">
        <f t="shared" si="66"/>
        <v>0.32</v>
      </c>
      <c r="D105" s="65">
        <f t="shared" si="66"/>
        <v>0</v>
      </c>
      <c r="E105" s="65">
        <f t="shared" si="66"/>
        <v>0.16</v>
      </c>
      <c r="F105" s="65">
        <f t="shared" si="66"/>
        <v>0.48</v>
      </c>
      <c r="G105" s="65">
        <f t="shared" si="67"/>
        <v>7.52</v>
      </c>
      <c r="H105" s="66">
        <f t="shared" si="68"/>
        <v>0.94</v>
      </c>
      <c r="I105" s="199">
        <f t="shared" si="69"/>
        <v>8.0438297872340438</v>
      </c>
      <c r="J105" s="66">
        <f t="shared" si="70"/>
        <v>1.0054787234042555</v>
      </c>
      <c r="K105" s="66">
        <f t="shared" si="71"/>
        <v>0.68521999999999994</v>
      </c>
      <c r="L105" s="66">
        <f t="shared" si="71"/>
        <v>0.29821999999999999</v>
      </c>
      <c r="M105" s="200">
        <f t="shared" si="71"/>
        <v>0.1447</v>
      </c>
      <c r="N105" s="201">
        <f t="shared" si="72"/>
        <v>1.6170212765957446</v>
      </c>
      <c r="O105" s="199">
        <f t="shared" si="72"/>
        <v>1.6595744680851063</v>
      </c>
      <c r="P105" s="66">
        <f t="shared" si="73"/>
        <v>0.97435897435897434</v>
      </c>
      <c r="Q105" s="202">
        <f t="shared" si="74"/>
        <v>2.5439814814814817E-3</v>
      </c>
      <c r="R105" s="202">
        <f t="shared" si="74"/>
        <v>1.6666666666666666E-4</v>
      </c>
      <c r="S105" s="202">
        <f t="shared" si="74"/>
        <v>9.0740740740740745E-4</v>
      </c>
      <c r="T105" s="203">
        <f t="shared" si="75"/>
        <v>0.5957446808510638</v>
      </c>
      <c r="U105" s="204">
        <f t="shared" si="76"/>
        <v>2.9166666666666669E-4</v>
      </c>
      <c r="V105" s="203">
        <f t="shared" si="77"/>
        <v>3.0638297872340425</v>
      </c>
      <c r="W105" s="204">
        <f t="shared" si="78"/>
        <v>1.761574074074074E-3</v>
      </c>
      <c r="X105" s="203">
        <f t="shared" si="79"/>
        <v>0.34042553191489361</v>
      </c>
      <c r="Y105" s="199">
        <f t="shared" si="79"/>
        <v>0.1276595744680851</v>
      </c>
      <c r="Z105" s="205">
        <f t="shared" si="79"/>
        <v>5.2765957446808507</v>
      </c>
      <c r="AA105" s="229">
        <f t="shared" si="79"/>
        <v>2.2127659574468086</v>
      </c>
      <c r="AB105" s="229">
        <f t="shared" si="79"/>
        <v>0.25531914893617019</v>
      </c>
      <c r="AC105" s="229">
        <f t="shared" si="80"/>
        <v>15.2</v>
      </c>
      <c r="AD105" s="229">
        <f t="shared" si="81"/>
        <v>6.1276595744680851</v>
      </c>
      <c r="AE105" s="229">
        <f t="shared" si="81"/>
        <v>7.957446808510638</v>
      </c>
      <c r="AF105" s="229">
        <f t="shared" si="81"/>
        <v>2.3404255319148937</v>
      </c>
      <c r="AG105" s="229">
        <f t="shared" si="81"/>
        <v>4.2553191489361701E-2</v>
      </c>
      <c r="AH105" s="254">
        <f t="shared" si="81"/>
        <v>3.021276595744681</v>
      </c>
      <c r="AI105" s="229">
        <f t="shared" si="81"/>
        <v>0.8936170212765957</v>
      </c>
      <c r="AJ105" s="230">
        <f t="shared" si="81"/>
        <v>1.2765957446808511</v>
      </c>
      <c r="AK105" s="231">
        <f t="shared" si="87"/>
        <v>0.42253521126760563</v>
      </c>
      <c r="AL105" s="230">
        <f t="shared" si="82"/>
        <v>0</v>
      </c>
      <c r="AM105" s="231">
        <f t="shared" si="88"/>
        <v>0</v>
      </c>
      <c r="AN105" s="230">
        <f t="shared" si="83"/>
        <v>1.8723404255319149</v>
      </c>
      <c r="AO105" s="232">
        <f t="shared" si="84"/>
        <v>0.61971830985915488</v>
      </c>
      <c r="AP105" s="230">
        <f t="shared" si="85"/>
        <v>1.3191489361702127</v>
      </c>
      <c r="AQ105" s="232">
        <f t="shared" si="89"/>
        <v>0.43661971830985913</v>
      </c>
      <c r="AR105" s="230">
        <f t="shared" si="86"/>
        <v>1.1063829787234043</v>
      </c>
      <c r="AS105" s="229">
        <f t="shared" si="86"/>
        <v>0</v>
      </c>
      <c r="AT105" s="229">
        <f t="shared" si="86"/>
        <v>0</v>
      </c>
      <c r="AU105" s="62" t="s">
        <v>70</v>
      </c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73"/>
      <c r="BQ105" s="73"/>
      <c r="BR105" s="74"/>
      <c r="BS105" s="74"/>
      <c r="BT105" s="74"/>
      <c r="BU105" s="74"/>
    </row>
    <row r="106" spans="1:73" s="270" customFormat="1" x14ac:dyDescent="0.25">
      <c r="A106" s="223" t="s">
        <v>53</v>
      </c>
      <c r="B106" s="257"/>
      <c r="C106" s="271">
        <f t="shared" si="66"/>
        <v>0.32</v>
      </c>
      <c r="D106" s="271">
        <f t="shared" si="66"/>
        <v>0.64</v>
      </c>
      <c r="E106" s="271">
        <f t="shared" si="66"/>
        <v>0.64</v>
      </c>
      <c r="F106" s="271">
        <f t="shared" si="66"/>
        <v>1.6</v>
      </c>
      <c r="G106" s="271">
        <f t="shared" si="67"/>
        <v>6.4</v>
      </c>
      <c r="H106" s="260">
        <f t="shared" si="68"/>
        <v>0.8</v>
      </c>
      <c r="I106" s="272">
        <f t="shared" si="69"/>
        <v>10.134</v>
      </c>
      <c r="J106" s="260">
        <f t="shared" si="70"/>
        <v>1.26675</v>
      </c>
      <c r="K106" s="260">
        <f t="shared" si="71"/>
        <v>0.58272000000000002</v>
      </c>
      <c r="L106" s="260">
        <f t="shared" si="71"/>
        <v>0.37675999999999998</v>
      </c>
      <c r="M106" s="273">
        <f t="shared" si="71"/>
        <v>3.6239999999999994E-2</v>
      </c>
      <c r="N106" s="274">
        <f t="shared" si="72"/>
        <v>2.5</v>
      </c>
      <c r="O106" s="272">
        <f t="shared" si="72"/>
        <v>2.8</v>
      </c>
      <c r="P106" s="260">
        <f t="shared" si="73"/>
        <v>0.8928571428571429</v>
      </c>
      <c r="Q106" s="275">
        <f t="shared" si="74"/>
        <v>6.1550925925925931E-3</v>
      </c>
      <c r="R106" s="275">
        <f t="shared" si="74"/>
        <v>2.1296296296296298E-4</v>
      </c>
      <c r="S106" s="275">
        <f t="shared" si="74"/>
        <v>1.2893518518518516E-3</v>
      </c>
      <c r="T106" s="276">
        <f t="shared" si="75"/>
        <v>4.3</v>
      </c>
      <c r="U106" s="277">
        <f t="shared" si="76"/>
        <v>2.2222222222222222E-3</v>
      </c>
      <c r="V106" s="276">
        <f t="shared" si="77"/>
        <v>21.95</v>
      </c>
      <c r="W106" s="277">
        <f t="shared" si="78"/>
        <v>2.696759259259259E-3</v>
      </c>
      <c r="X106" s="276">
        <f t="shared" si="79"/>
        <v>0.4</v>
      </c>
      <c r="Y106" s="272">
        <f t="shared" si="79"/>
        <v>0.5</v>
      </c>
      <c r="Z106" s="278">
        <f t="shared" si="79"/>
        <v>28.75</v>
      </c>
      <c r="AA106" s="233">
        <f t="shared" si="79"/>
        <v>13.5</v>
      </c>
      <c r="AB106" s="233">
        <f t="shared" si="79"/>
        <v>2.75</v>
      </c>
      <c r="AC106" s="233">
        <f t="shared" si="80"/>
        <v>27.2</v>
      </c>
      <c r="AD106" s="233">
        <f t="shared" si="81"/>
        <v>20.85</v>
      </c>
      <c r="AE106" s="233">
        <f t="shared" si="81"/>
        <v>20.05</v>
      </c>
      <c r="AF106" s="233">
        <f t="shared" si="81"/>
        <v>7.3</v>
      </c>
      <c r="AG106" s="233">
        <f t="shared" si="81"/>
        <v>1.2</v>
      </c>
      <c r="AH106" s="233">
        <f t="shared" si="81"/>
        <v>15.3</v>
      </c>
      <c r="AI106" s="233">
        <f t="shared" si="81"/>
        <v>0.05</v>
      </c>
      <c r="AJ106" s="234">
        <f t="shared" si="81"/>
        <v>11.5</v>
      </c>
      <c r="AK106" s="235">
        <f t="shared" si="87"/>
        <v>0.75163398692810457</v>
      </c>
      <c r="AL106" s="234">
        <f t="shared" si="82"/>
        <v>0</v>
      </c>
      <c r="AM106" s="235">
        <f t="shared" si="88"/>
        <v>0</v>
      </c>
      <c r="AN106" s="234">
        <f t="shared" si="83"/>
        <v>12.95</v>
      </c>
      <c r="AO106" s="236">
        <f t="shared" si="84"/>
        <v>0.84640522875816981</v>
      </c>
      <c r="AP106" s="234">
        <f t="shared" si="85"/>
        <v>12.4</v>
      </c>
      <c r="AQ106" s="236">
        <f t="shared" si="89"/>
        <v>0.81045751633986929</v>
      </c>
      <c r="AR106" s="234">
        <f t="shared" si="86"/>
        <v>0.3</v>
      </c>
      <c r="AS106" s="233">
        <f t="shared" si="86"/>
        <v>0</v>
      </c>
      <c r="AT106" s="233">
        <f t="shared" si="86"/>
        <v>0.55000000000000004</v>
      </c>
      <c r="AU106" s="223" t="s">
        <v>53</v>
      </c>
      <c r="AV106" s="269"/>
      <c r="AW106" s="269"/>
      <c r="AX106" s="269"/>
      <c r="AY106" s="269"/>
      <c r="AZ106" s="269"/>
      <c r="BA106" s="269"/>
      <c r="BB106" s="269"/>
      <c r="BC106" s="269"/>
      <c r="BD106" s="269"/>
      <c r="BE106" s="269"/>
      <c r="BF106" s="269"/>
      <c r="BG106" s="269"/>
      <c r="BH106" s="269"/>
      <c r="BI106" s="269"/>
      <c r="BJ106" s="269"/>
      <c r="BK106" s="269"/>
      <c r="BL106" s="269"/>
      <c r="BM106" s="269"/>
      <c r="BN106" s="269"/>
      <c r="BO106" s="269"/>
    </row>
    <row r="107" spans="1:73" s="130" customFormat="1" ht="12.75" thickBot="1" x14ac:dyDescent="0.3">
      <c r="A107" s="112" t="s">
        <v>58</v>
      </c>
      <c r="B107" s="187"/>
      <c r="C107" s="113">
        <f t="shared" ref="C107:O107" si="90">AVERAGE(C95:C106)</f>
        <v>0.69333333333333336</v>
      </c>
      <c r="D107" s="113">
        <f t="shared" si="90"/>
        <v>0.42666666666666669</v>
      </c>
      <c r="E107" s="113">
        <f t="shared" si="90"/>
        <v>0.23</v>
      </c>
      <c r="F107" s="113">
        <f t="shared" si="90"/>
        <v>1.3500000000000003</v>
      </c>
      <c r="G107" s="113">
        <f t="shared" si="90"/>
        <v>6.6500000000000012</v>
      </c>
      <c r="H107" s="114">
        <f t="shared" si="90"/>
        <v>0.83125000000000016</v>
      </c>
      <c r="I107" s="115">
        <f t="shared" si="90"/>
        <v>8.2797658708649884</v>
      </c>
      <c r="J107" s="114">
        <f t="shared" si="90"/>
        <v>1.0349707338581235</v>
      </c>
      <c r="K107" s="206" t="e">
        <f t="shared" si="90"/>
        <v>#DIV/0!</v>
      </c>
      <c r="L107" s="206" t="e">
        <f t="shared" si="90"/>
        <v>#DIV/0!</v>
      </c>
      <c r="M107" s="206" t="e">
        <f t="shared" si="90"/>
        <v>#DIV/0!</v>
      </c>
      <c r="N107" s="207">
        <f t="shared" si="90"/>
        <v>2.3390023639837887</v>
      </c>
      <c r="O107" s="208">
        <f t="shared" si="90"/>
        <v>2.4341373602993817</v>
      </c>
      <c r="P107" s="209">
        <f>+N107/O107</f>
        <v>0.9609163402742843</v>
      </c>
      <c r="Q107" s="210" t="e">
        <f t="shared" ref="Q107:AC107" si="91">AVERAGE(Q95:Q106)</f>
        <v>#DIV/0!</v>
      </c>
      <c r="R107" s="210" t="e">
        <f t="shared" si="91"/>
        <v>#DIV/0!</v>
      </c>
      <c r="S107" s="210" t="e">
        <f t="shared" si="91"/>
        <v>#DIV/0!</v>
      </c>
      <c r="T107" s="211">
        <f t="shared" si="91"/>
        <v>1.0562447398865276</v>
      </c>
      <c r="U107" s="212" t="e">
        <f t="shared" si="91"/>
        <v>#DIV/0!</v>
      </c>
      <c r="V107" s="211">
        <f t="shared" si="91"/>
        <v>4.7191376683600872</v>
      </c>
      <c r="W107" s="212" t="e">
        <f t="shared" si="91"/>
        <v>#DIV/0!</v>
      </c>
      <c r="X107" s="211">
        <f t="shared" si="91"/>
        <v>0.26703166965117325</v>
      </c>
      <c r="Y107" s="208">
        <f t="shared" si="91"/>
        <v>0.58266379254567402</v>
      </c>
      <c r="Z107" s="213">
        <f t="shared" si="91"/>
        <v>8.1143847722304034</v>
      </c>
      <c r="AA107" s="237">
        <f t="shared" si="91"/>
        <v>3.5617972485683906</v>
      </c>
      <c r="AB107" s="237">
        <f t="shared" si="91"/>
        <v>0.69011689187541803</v>
      </c>
      <c r="AC107" s="237">
        <f t="shared" si="91"/>
        <v>18.7</v>
      </c>
      <c r="AD107" s="237">
        <f>AVERAGE(AD95:AD106)</f>
        <v>9.2913379579862792</v>
      </c>
      <c r="AE107" s="237">
        <f>AVERAGE(AE95:AE106)</f>
        <v>11.474469351679248</v>
      </c>
      <c r="AF107" s="237">
        <f>AVERAGE(AF95:AF106)</f>
        <v>3.0150006533016782</v>
      </c>
      <c r="AG107" s="237">
        <f>AVERAGE(AG95:AG106)</f>
        <v>0.27339836274102552</v>
      </c>
      <c r="AH107" s="255">
        <f t="shared" ref="AH107:AT107" si="92">AVERAGE(AH95:AH106)</f>
        <v>5.2428402724652008</v>
      </c>
      <c r="AI107" s="237">
        <f t="shared" si="92"/>
        <v>0.37839176487033027</v>
      </c>
      <c r="AJ107" s="238">
        <f t="shared" si="92"/>
        <v>3.4479974017985549</v>
      </c>
      <c r="AK107" s="239">
        <f t="shared" si="92"/>
        <v>0.62235080718579849</v>
      </c>
      <c r="AL107" s="238">
        <f t="shared" si="92"/>
        <v>2.328042328042328E-2</v>
      </c>
      <c r="AM107" s="239">
        <f t="shared" si="92"/>
        <v>5.3604696122886569E-3</v>
      </c>
      <c r="AN107" s="238">
        <f t="shared" si="92"/>
        <v>3.7842649541267845</v>
      </c>
      <c r="AO107" s="240">
        <f t="shared" si="92"/>
        <v>0.72016303067128751</v>
      </c>
      <c r="AP107" s="238">
        <f>AVERAGE(AP95:AP106)</f>
        <v>3.422543029076953</v>
      </c>
      <c r="AQ107" s="240">
        <f>AVERAGE(AQ95:AQ106)</f>
        <v>0.64845487827425508</v>
      </c>
      <c r="AR107" s="238">
        <f t="shared" si="92"/>
        <v>0.58408683976836395</v>
      </c>
      <c r="AS107" s="237">
        <f t="shared" si="92"/>
        <v>0</v>
      </c>
      <c r="AT107" s="237">
        <f t="shared" si="92"/>
        <v>9.0537413928223176E-2</v>
      </c>
      <c r="AU107" s="128" t="s">
        <v>58</v>
      </c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214"/>
      <c r="BQ107" s="214"/>
      <c r="BR107" s="129"/>
      <c r="BS107" s="129"/>
      <c r="BT107" s="129"/>
      <c r="BU107" s="129"/>
    </row>
    <row r="108" spans="1:73" s="46" customFormat="1" ht="12.75" thickTop="1" x14ac:dyDescent="0.25">
      <c r="I108" s="215"/>
      <c r="L108" s="216"/>
      <c r="M108" s="216"/>
      <c r="Q108" s="57"/>
      <c r="R108" s="57"/>
      <c r="S108" s="57"/>
      <c r="Z108" s="87"/>
      <c r="AA108" s="25"/>
      <c r="AB108" s="25"/>
      <c r="AC108" s="217"/>
      <c r="AD108" s="25"/>
      <c r="AE108" s="25"/>
      <c r="AF108" s="25"/>
      <c r="AG108" s="25"/>
      <c r="AH108" s="256"/>
      <c r="AJ108" s="89"/>
      <c r="AL108" s="89"/>
      <c r="AN108" s="89"/>
      <c r="AO108" s="218"/>
      <c r="AP108" s="89"/>
      <c r="AQ108" s="218"/>
      <c r="AR108" s="89"/>
      <c r="AU108" s="219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5"/>
      <c r="BQ108" s="25"/>
      <c r="BR108" s="24"/>
      <c r="BS108" s="24"/>
      <c r="BT108" s="24"/>
      <c r="BU108" s="24"/>
    </row>
    <row r="109" spans="1:73" s="46" customFormat="1" x14ac:dyDescent="0.25">
      <c r="I109" s="215"/>
      <c r="L109" s="216"/>
      <c r="M109" s="216"/>
      <c r="Q109" s="57"/>
      <c r="R109" s="57"/>
      <c r="S109" s="57"/>
      <c r="Z109" s="87"/>
      <c r="AA109" s="25"/>
      <c r="AB109" s="25"/>
      <c r="AC109" s="217"/>
      <c r="AD109" s="25"/>
      <c r="AE109" s="25"/>
      <c r="AF109" s="25"/>
      <c r="AG109" s="25"/>
      <c r="AH109" s="256"/>
      <c r="AJ109" s="89"/>
      <c r="AL109" s="89"/>
      <c r="AN109" s="89"/>
      <c r="AO109" s="218"/>
      <c r="AP109" s="89"/>
      <c r="AQ109" s="218"/>
      <c r="AR109" s="89"/>
      <c r="AU109" s="219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5"/>
      <c r="BQ109" s="25"/>
      <c r="BR109" s="24"/>
      <c r="BS109" s="24"/>
      <c r="BT109" s="24"/>
      <c r="BU109" s="24"/>
    </row>
    <row r="110" spans="1:73" s="46" customFormat="1" x14ac:dyDescent="0.25">
      <c r="I110" s="215"/>
      <c r="L110" s="216"/>
      <c r="M110" s="216"/>
      <c r="Q110" s="57"/>
      <c r="R110" s="57"/>
      <c r="S110" s="57"/>
      <c r="Z110" s="87"/>
      <c r="AA110" s="25"/>
      <c r="AB110" s="25"/>
      <c r="AC110" s="217"/>
      <c r="AD110" s="25"/>
      <c r="AE110" s="25"/>
      <c r="AF110" s="25"/>
      <c r="AG110" s="25"/>
      <c r="AH110" s="256"/>
      <c r="AJ110" s="89"/>
      <c r="AL110" s="89"/>
      <c r="AN110" s="89"/>
      <c r="AO110" s="218"/>
      <c r="AP110" s="89"/>
      <c r="AQ110" s="218"/>
      <c r="AR110" s="89"/>
      <c r="AU110" s="219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5"/>
      <c r="BQ110" s="25"/>
      <c r="BR110" s="24"/>
      <c r="BS110" s="24"/>
      <c r="BT110" s="24"/>
      <c r="BU110" s="24"/>
    </row>
    <row r="111" spans="1:73" s="46" customFormat="1" x14ac:dyDescent="0.25">
      <c r="I111" s="215"/>
      <c r="L111" s="216"/>
      <c r="M111" s="216"/>
      <c r="Q111" s="57"/>
      <c r="R111" s="57"/>
      <c r="S111" s="57"/>
      <c r="Z111" s="87"/>
      <c r="AA111" s="25"/>
      <c r="AB111" s="25"/>
      <c r="AC111" s="217"/>
      <c r="AD111" s="25"/>
      <c r="AE111" s="25"/>
      <c r="AF111" s="25"/>
      <c r="AG111" s="25"/>
      <c r="AH111" s="256"/>
      <c r="AJ111" s="89"/>
      <c r="AL111" s="89"/>
      <c r="AN111" s="89"/>
      <c r="AO111" s="218"/>
      <c r="AP111" s="89"/>
      <c r="AQ111" s="218"/>
      <c r="AR111" s="89"/>
      <c r="AU111" s="219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5"/>
      <c r="BQ111" s="25"/>
      <c r="BR111" s="24"/>
      <c r="BS111" s="24"/>
      <c r="BT111" s="24"/>
      <c r="BU111" s="24"/>
    </row>
    <row r="112" spans="1:73" s="46" customFormat="1" x14ac:dyDescent="0.25">
      <c r="I112" s="215"/>
      <c r="L112" s="216"/>
      <c r="M112" s="216"/>
      <c r="Q112" s="57"/>
      <c r="R112" s="57"/>
      <c r="S112" s="57"/>
      <c r="Z112" s="87"/>
      <c r="AA112" s="25"/>
      <c r="AB112" s="25"/>
      <c r="AC112" s="217"/>
      <c r="AD112" s="25"/>
      <c r="AE112" s="25"/>
      <c r="AF112" s="25"/>
      <c r="AG112" s="25"/>
      <c r="AH112" s="256"/>
      <c r="AJ112" s="89"/>
      <c r="AL112" s="89"/>
      <c r="AN112" s="89"/>
      <c r="AO112" s="218"/>
      <c r="AP112" s="89"/>
      <c r="AQ112" s="218"/>
      <c r="AR112" s="89"/>
      <c r="AU112" s="219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5"/>
      <c r="BQ112" s="25"/>
      <c r="BR112" s="24"/>
      <c r="BS112" s="24"/>
      <c r="BT112" s="24"/>
      <c r="BU112" s="24"/>
    </row>
    <row r="113" spans="9:73" s="46" customFormat="1" x14ac:dyDescent="0.25">
      <c r="I113" s="215"/>
      <c r="L113" s="216"/>
      <c r="M113" s="216"/>
      <c r="Q113" s="57"/>
      <c r="R113" s="57"/>
      <c r="S113" s="57"/>
      <c r="Z113" s="87"/>
      <c r="AA113" s="25"/>
      <c r="AB113" s="25"/>
      <c r="AC113" s="217"/>
      <c r="AD113" s="25"/>
      <c r="AE113" s="25"/>
      <c r="AF113" s="25"/>
      <c r="AG113" s="25"/>
      <c r="AH113" s="256"/>
      <c r="AJ113" s="89"/>
      <c r="AL113" s="89"/>
      <c r="AN113" s="89"/>
      <c r="AO113" s="218"/>
      <c r="AP113" s="89"/>
      <c r="AQ113" s="218"/>
      <c r="AR113" s="89"/>
      <c r="AU113" s="219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5"/>
      <c r="BQ113" s="25"/>
      <c r="BR113" s="24"/>
      <c r="BS113" s="24"/>
      <c r="BT113" s="24"/>
      <c r="BU113" s="24"/>
    </row>
    <row r="114" spans="9:73" s="46" customFormat="1" x14ac:dyDescent="0.25">
      <c r="I114" s="215"/>
      <c r="L114" s="216"/>
      <c r="M114" s="216"/>
      <c r="Q114" s="57"/>
      <c r="R114" s="57"/>
      <c r="S114" s="57"/>
      <c r="Z114" s="87"/>
      <c r="AA114" s="25"/>
      <c r="AB114" s="25"/>
      <c r="AC114" s="217"/>
      <c r="AD114" s="25"/>
      <c r="AE114" s="25"/>
      <c r="AF114" s="25"/>
      <c r="AG114" s="25"/>
      <c r="AH114" s="256"/>
      <c r="AJ114" s="89"/>
      <c r="AL114" s="89"/>
      <c r="AN114" s="89"/>
      <c r="AO114" s="218"/>
      <c r="AP114" s="89"/>
      <c r="AQ114" s="218"/>
      <c r="AR114" s="89"/>
      <c r="AU114" s="219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5"/>
      <c r="BQ114" s="25"/>
      <c r="BR114" s="24"/>
      <c r="BS114" s="24"/>
      <c r="BT114" s="24"/>
      <c r="BU114" s="24"/>
    </row>
    <row r="115" spans="9:73" s="46" customFormat="1" x14ac:dyDescent="0.25">
      <c r="I115" s="215"/>
      <c r="L115" s="216"/>
      <c r="M115" s="216"/>
      <c r="Q115" s="57"/>
      <c r="R115" s="57"/>
      <c r="S115" s="57"/>
      <c r="Z115" s="87"/>
      <c r="AA115" s="25"/>
      <c r="AB115" s="25"/>
      <c r="AC115" s="217"/>
      <c r="AD115" s="25"/>
      <c r="AE115" s="25"/>
      <c r="AF115" s="25"/>
      <c r="AG115" s="25"/>
      <c r="AH115" s="256"/>
      <c r="AJ115" s="89"/>
      <c r="AL115" s="89"/>
      <c r="AN115" s="89"/>
      <c r="AO115" s="218"/>
      <c r="AP115" s="89"/>
      <c r="AQ115" s="218"/>
      <c r="AR115" s="89"/>
      <c r="AU115" s="219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5"/>
      <c r="BQ115" s="25"/>
      <c r="BR115" s="24"/>
      <c r="BS115" s="24"/>
      <c r="BT115" s="24"/>
      <c r="BU115" s="24"/>
    </row>
    <row r="116" spans="9:73" s="46" customFormat="1" x14ac:dyDescent="0.25">
      <c r="I116" s="215"/>
      <c r="L116" s="216"/>
      <c r="M116" s="216"/>
      <c r="Q116" s="57"/>
      <c r="R116" s="57"/>
      <c r="S116" s="57"/>
      <c r="Z116" s="87"/>
      <c r="AA116" s="25"/>
      <c r="AB116" s="25"/>
      <c r="AC116" s="217"/>
      <c r="AD116" s="25"/>
      <c r="AE116" s="25"/>
      <c r="AF116" s="25"/>
      <c r="AG116" s="25"/>
      <c r="AH116" s="256"/>
      <c r="AJ116" s="89"/>
      <c r="AL116" s="89"/>
      <c r="AN116" s="89"/>
      <c r="AO116" s="218"/>
      <c r="AP116" s="89"/>
      <c r="AQ116" s="218"/>
      <c r="AR116" s="89"/>
      <c r="AU116" s="219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5"/>
      <c r="BQ116" s="25"/>
      <c r="BR116" s="24"/>
      <c r="BS116" s="24"/>
      <c r="BT116" s="24"/>
      <c r="BU116" s="24"/>
    </row>
    <row r="117" spans="9:73" s="46" customFormat="1" x14ac:dyDescent="0.25">
      <c r="I117" s="215"/>
      <c r="L117" s="216"/>
      <c r="M117" s="216"/>
      <c r="Q117" s="57"/>
      <c r="R117" s="57"/>
      <c r="S117" s="57"/>
      <c r="Z117" s="87"/>
      <c r="AA117" s="25"/>
      <c r="AB117" s="25"/>
      <c r="AC117" s="217"/>
      <c r="AD117" s="25"/>
      <c r="AE117" s="25"/>
      <c r="AF117" s="25"/>
      <c r="AG117" s="25"/>
      <c r="AH117" s="256"/>
      <c r="AJ117" s="89"/>
      <c r="AL117" s="89"/>
      <c r="AN117" s="89"/>
      <c r="AO117" s="218"/>
      <c r="AP117" s="89"/>
      <c r="AQ117" s="218"/>
      <c r="AR117" s="89"/>
      <c r="AU117" s="219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5"/>
      <c r="BQ117" s="25"/>
      <c r="BR117" s="24"/>
      <c r="BS117" s="24"/>
      <c r="BT117" s="24"/>
      <c r="BU117" s="24"/>
    </row>
    <row r="118" spans="9:73" s="46" customFormat="1" x14ac:dyDescent="0.25">
      <c r="I118" s="215"/>
      <c r="L118" s="216"/>
      <c r="M118" s="216"/>
      <c r="Q118" s="57"/>
      <c r="R118" s="57"/>
      <c r="S118" s="57"/>
      <c r="Z118" s="87"/>
      <c r="AA118" s="25"/>
      <c r="AB118" s="25"/>
      <c r="AC118" s="217"/>
      <c r="AD118" s="25"/>
      <c r="AE118" s="25"/>
      <c r="AF118" s="25"/>
      <c r="AG118" s="25"/>
      <c r="AH118" s="256"/>
      <c r="AJ118" s="89"/>
      <c r="AL118" s="89"/>
      <c r="AN118" s="89"/>
      <c r="AO118" s="218"/>
      <c r="AP118" s="89"/>
      <c r="AQ118" s="218"/>
      <c r="AR118" s="89"/>
      <c r="AU118" s="219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5"/>
      <c r="BQ118" s="25"/>
      <c r="BR118" s="24"/>
      <c r="BS118" s="24"/>
      <c r="BT118" s="24"/>
      <c r="BU118" s="24"/>
    </row>
    <row r="119" spans="9:73" s="46" customFormat="1" x14ac:dyDescent="0.25">
      <c r="I119" s="215"/>
      <c r="L119" s="216"/>
      <c r="M119" s="216"/>
      <c r="Q119" s="57"/>
      <c r="R119" s="57"/>
      <c r="S119" s="57"/>
      <c r="Z119" s="87"/>
      <c r="AA119" s="25"/>
      <c r="AB119" s="25"/>
      <c r="AC119" s="217"/>
      <c r="AD119" s="25"/>
      <c r="AE119" s="25"/>
      <c r="AF119" s="25"/>
      <c r="AG119" s="25"/>
      <c r="AH119" s="256"/>
      <c r="AJ119" s="89"/>
      <c r="AL119" s="89"/>
      <c r="AN119" s="89"/>
      <c r="AO119" s="218"/>
      <c r="AP119" s="89"/>
      <c r="AQ119" s="218"/>
      <c r="AR119" s="89"/>
      <c r="AU119" s="219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5"/>
      <c r="BQ119" s="25"/>
      <c r="BR119" s="24"/>
      <c r="BS119" s="24"/>
      <c r="BT119" s="24"/>
      <c r="BU119" s="24"/>
    </row>
    <row r="120" spans="9:73" s="46" customFormat="1" x14ac:dyDescent="0.25">
      <c r="I120" s="215"/>
      <c r="L120" s="216"/>
      <c r="M120" s="216"/>
      <c r="Q120" s="57"/>
      <c r="R120" s="57"/>
      <c r="S120" s="57"/>
      <c r="Z120" s="87"/>
      <c r="AA120" s="25"/>
      <c r="AB120" s="25"/>
      <c r="AC120" s="217"/>
      <c r="AD120" s="25"/>
      <c r="AE120" s="25"/>
      <c r="AF120" s="25"/>
      <c r="AG120" s="25"/>
      <c r="AH120" s="256"/>
      <c r="AJ120" s="89"/>
      <c r="AL120" s="89"/>
      <c r="AN120" s="89"/>
      <c r="AO120" s="218"/>
      <c r="AP120" s="89"/>
      <c r="AQ120" s="218"/>
      <c r="AR120" s="89"/>
      <c r="AU120" s="219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5"/>
      <c r="BQ120" s="25"/>
      <c r="BR120" s="24"/>
      <c r="BS120" s="24"/>
      <c r="BT120" s="24"/>
      <c r="BU120" s="24"/>
    </row>
    <row r="121" spans="9:73" s="46" customFormat="1" x14ac:dyDescent="0.25">
      <c r="I121" s="215"/>
      <c r="L121" s="216"/>
      <c r="M121" s="216"/>
      <c r="Q121" s="57"/>
      <c r="R121" s="57"/>
      <c r="S121" s="57"/>
      <c r="Z121" s="87"/>
      <c r="AA121" s="25"/>
      <c r="AB121" s="25"/>
      <c r="AC121" s="217"/>
      <c r="AD121" s="25"/>
      <c r="AE121" s="25"/>
      <c r="AF121" s="25"/>
      <c r="AG121" s="25"/>
      <c r="AH121" s="256"/>
      <c r="AJ121" s="89"/>
      <c r="AL121" s="89"/>
      <c r="AN121" s="89"/>
      <c r="AO121" s="218"/>
      <c r="AP121" s="89"/>
      <c r="AQ121" s="218"/>
      <c r="AR121" s="89"/>
      <c r="AU121" s="219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5"/>
      <c r="BQ121" s="25"/>
      <c r="BR121" s="24"/>
      <c r="BS121" s="24"/>
      <c r="BT121" s="24"/>
      <c r="BU121" s="24"/>
    </row>
    <row r="122" spans="9:73" s="46" customFormat="1" x14ac:dyDescent="0.25">
      <c r="I122" s="215"/>
      <c r="L122" s="216"/>
      <c r="M122" s="216"/>
      <c r="Q122" s="57"/>
      <c r="R122" s="57"/>
      <c r="S122" s="57"/>
      <c r="Z122" s="87"/>
      <c r="AA122" s="25"/>
      <c r="AB122" s="25"/>
      <c r="AC122" s="217"/>
      <c r="AD122" s="25"/>
      <c r="AE122" s="25"/>
      <c r="AF122" s="25"/>
      <c r="AG122" s="25"/>
      <c r="AH122" s="256"/>
      <c r="AJ122" s="89"/>
      <c r="AL122" s="89"/>
      <c r="AN122" s="89"/>
      <c r="AO122" s="218"/>
      <c r="AP122" s="89"/>
      <c r="AQ122" s="218"/>
      <c r="AR122" s="89"/>
      <c r="AU122" s="219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5"/>
      <c r="BQ122" s="25"/>
      <c r="BR122" s="24"/>
      <c r="BS122" s="24"/>
      <c r="BT122" s="24"/>
      <c r="BU122" s="24"/>
    </row>
    <row r="123" spans="9:73" s="46" customFormat="1" x14ac:dyDescent="0.25">
      <c r="I123" s="215"/>
      <c r="L123" s="216"/>
      <c r="M123" s="216"/>
      <c r="Q123" s="57"/>
      <c r="R123" s="57"/>
      <c r="S123" s="57"/>
      <c r="Z123" s="87"/>
      <c r="AA123" s="25"/>
      <c r="AB123" s="25"/>
      <c r="AC123" s="217"/>
      <c r="AD123" s="25"/>
      <c r="AE123" s="25"/>
      <c r="AF123" s="25"/>
      <c r="AG123" s="25"/>
      <c r="AH123" s="256"/>
      <c r="AJ123" s="89"/>
      <c r="AL123" s="89"/>
      <c r="AN123" s="89"/>
      <c r="AO123" s="218"/>
      <c r="AP123" s="89"/>
      <c r="AQ123" s="218"/>
      <c r="AR123" s="89"/>
      <c r="AU123" s="219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5"/>
      <c r="BQ123" s="25"/>
      <c r="BR123" s="24"/>
      <c r="BS123" s="24"/>
      <c r="BT123" s="24"/>
      <c r="BU123" s="24"/>
    </row>
    <row r="124" spans="9:73" s="46" customFormat="1" x14ac:dyDescent="0.25">
      <c r="I124" s="215"/>
      <c r="L124" s="216"/>
      <c r="M124" s="216"/>
      <c r="Q124" s="57"/>
      <c r="R124" s="57"/>
      <c r="S124" s="57"/>
      <c r="Z124" s="87"/>
      <c r="AA124" s="25"/>
      <c r="AB124" s="25"/>
      <c r="AC124" s="217"/>
      <c r="AD124" s="25"/>
      <c r="AE124" s="25"/>
      <c r="AF124" s="25"/>
      <c r="AG124" s="25"/>
      <c r="AH124" s="256"/>
      <c r="AJ124" s="89"/>
      <c r="AL124" s="89"/>
      <c r="AN124" s="89"/>
      <c r="AO124" s="218"/>
      <c r="AP124" s="89"/>
      <c r="AQ124" s="218"/>
      <c r="AR124" s="89"/>
      <c r="AU124" s="219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5"/>
      <c r="BQ124" s="25"/>
      <c r="BR124" s="24"/>
      <c r="BS124" s="24"/>
      <c r="BT124" s="24"/>
      <c r="BU124" s="24"/>
    </row>
    <row r="125" spans="9:73" s="46" customFormat="1" x14ac:dyDescent="0.25">
      <c r="I125" s="215"/>
      <c r="L125" s="216"/>
      <c r="M125" s="216"/>
      <c r="Q125" s="57"/>
      <c r="R125" s="57"/>
      <c r="S125" s="57"/>
      <c r="Z125" s="87"/>
      <c r="AA125" s="25"/>
      <c r="AB125" s="25"/>
      <c r="AC125" s="217"/>
      <c r="AD125" s="25"/>
      <c r="AE125" s="25"/>
      <c r="AF125" s="25"/>
      <c r="AG125" s="25"/>
      <c r="AH125" s="256"/>
      <c r="AJ125" s="89"/>
      <c r="AL125" s="89"/>
      <c r="AN125" s="89"/>
      <c r="AO125" s="218"/>
      <c r="AP125" s="89"/>
      <c r="AQ125" s="218"/>
      <c r="AR125" s="89"/>
      <c r="AU125" s="219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5"/>
      <c r="BQ125" s="25"/>
      <c r="BR125" s="24"/>
      <c r="BS125" s="24"/>
      <c r="BT125" s="24"/>
      <c r="BU125" s="24"/>
    </row>
    <row r="126" spans="9:73" s="46" customFormat="1" x14ac:dyDescent="0.25">
      <c r="I126" s="215"/>
      <c r="L126" s="216"/>
      <c r="M126" s="216"/>
      <c r="Q126" s="57"/>
      <c r="R126" s="57"/>
      <c r="S126" s="57"/>
      <c r="Z126" s="87"/>
      <c r="AA126" s="25"/>
      <c r="AB126" s="25"/>
      <c r="AC126" s="217"/>
      <c r="AD126" s="25"/>
      <c r="AE126" s="25"/>
      <c r="AF126" s="25"/>
      <c r="AG126" s="25"/>
      <c r="AH126" s="256"/>
      <c r="AJ126" s="89"/>
      <c r="AL126" s="89"/>
      <c r="AN126" s="89"/>
      <c r="AO126" s="218"/>
      <c r="AP126" s="89"/>
      <c r="AQ126" s="218"/>
      <c r="AR126" s="89"/>
      <c r="AU126" s="219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5"/>
      <c r="BQ126" s="25"/>
      <c r="BR126" s="24"/>
      <c r="BS126" s="24"/>
      <c r="BT126" s="24"/>
      <c r="BU126" s="24"/>
    </row>
    <row r="127" spans="9:73" s="46" customFormat="1" x14ac:dyDescent="0.25">
      <c r="I127" s="215"/>
      <c r="L127" s="216"/>
      <c r="M127" s="216"/>
      <c r="Q127" s="57"/>
      <c r="R127" s="57"/>
      <c r="S127" s="57"/>
      <c r="Z127" s="87"/>
      <c r="AA127" s="25"/>
      <c r="AB127" s="25"/>
      <c r="AC127" s="217"/>
      <c r="AD127" s="25"/>
      <c r="AE127" s="25"/>
      <c r="AF127" s="25"/>
      <c r="AG127" s="25"/>
      <c r="AH127" s="256"/>
      <c r="AJ127" s="89"/>
      <c r="AL127" s="89"/>
      <c r="AN127" s="89"/>
      <c r="AO127" s="218"/>
      <c r="AP127" s="89"/>
      <c r="AQ127" s="218"/>
      <c r="AR127" s="89"/>
      <c r="AU127" s="219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5"/>
      <c r="BQ127" s="25"/>
      <c r="BR127" s="24"/>
      <c r="BS127" s="24"/>
      <c r="BT127" s="24"/>
      <c r="BU127" s="24"/>
    </row>
    <row r="128" spans="9:73" s="46" customFormat="1" x14ac:dyDescent="0.25">
      <c r="I128" s="215"/>
      <c r="L128" s="216"/>
      <c r="M128" s="216"/>
      <c r="Q128" s="57"/>
      <c r="R128" s="57"/>
      <c r="S128" s="57"/>
      <c r="Z128" s="87"/>
      <c r="AA128" s="25"/>
      <c r="AB128" s="25"/>
      <c r="AC128" s="217"/>
      <c r="AD128" s="25"/>
      <c r="AE128" s="25"/>
      <c r="AF128" s="25"/>
      <c r="AG128" s="25"/>
      <c r="AH128" s="256"/>
      <c r="AJ128" s="89"/>
      <c r="AL128" s="89"/>
      <c r="AN128" s="89"/>
      <c r="AO128" s="218"/>
      <c r="AP128" s="89"/>
      <c r="AQ128" s="218"/>
      <c r="AR128" s="89"/>
      <c r="AU128" s="219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5"/>
      <c r="BQ128" s="25"/>
      <c r="BR128" s="24"/>
      <c r="BS128" s="24"/>
      <c r="BT128" s="24"/>
      <c r="BU128" s="24"/>
    </row>
    <row r="129" spans="9:73" s="46" customFormat="1" x14ac:dyDescent="0.25">
      <c r="I129" s="215"/>
      <c r="L129" s="216"/>
      <c r="M129" s="216"/>
      <c r="Q129" s="57"/>
      <c r="R129" s="57"/>
      <c r="S129" s="57"/>
      <c r="Z129" s="87"/>
      <c r="AA129" s="25"/>
      <c r="AB129" s="25"/>
      <c r="AC129" s="217"/>
      <c r="AD129" s="25"/>
      <c r="AE129" s="25"/>
      <c r="AF129" s="25"/>
      <c r="AG129" s="25"/>
      <c r="AH129" s="256"/>
      <c r="AJ129" s="89"/>
      <c r="AL129" s="89"/>
      <c r="AN129" s="89"/>
      <c r="AO129" s="218"/>
      <c r="AP129" s="89"/>
      <c r="AQ129" s="218"/>
      <c r="AR129" s="89"/>
      <c r="AU129" s="219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5"/>
      <c r="BQ129" s="25"/>
      <c r="BR129" s="24"/>
      <c r="BS129" s="24"/>
      <c r="BT129" s="24"/>
      <c r="BU129" s="24"/>
    </row>
    <row r="130" spans="9:73" s="46" customFormat="1" x14ac:dyDescent="0.25">
      <c r="I130" s="215"/>
      <c r="L130" s="216"/>
      <c r="M130" s="216"/>
      <c r="Q130" s="57"/>
      <c r="R130" s="57"/>
      <c r="S130" s="57"/>
      <c r="Z130" s="87"/>
      <c r="AA130" s="25"/>
      <c r="AB130" s="25"/>
      <c r="AC130" s="217"/>
      <c r="AD130" s="25"/>
      <c r="AE130" s="25"/>
      <c r="AF130" s="25"/>
      <c r="AG130" s="25"/>
      <c r="AH130" s="256"/>
      <c r="AJ130" s="89"/>
      <c r="AL130" s="89"/>
      <c r="AN130" s="89"/>
      <c r="AO130" s="218"/>
      <c r="AP130" s="89"/>
      <c r="AQ130" s="218"/>
      <c r="AR130" s="89"/>
      <c r="AU130" s="219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5"/>
      <c r="BQ130" s="25"/>
      <c r="BR130" s="24"/>
      <c r="BS130" s="24"/>
      <c r="BT130" s="24"/>
      <c r="BU130" s="24"/>
    </row>
    <row r="131" spans="9:73" s="46" customFormat="1" x14ac:dyDescent="0.25">
      <c r="I131" s="215"/>
      <c r="L131" s="216"/>
      <c r="M131" s="216"/>
      <c r="Q131" s="57"/>
      <c r="R131" s="57"/>
      <c r="S131" s="57"/>
      <c r="Z131" s="87"/>
      <c r="AA131" s="25"/>
      <c r="AB131" s="25"/>
      <c r="AC131" s="217"/>
      <c r="AD131" s="25"/>
      <c r="AE131" s="25"/>
      <c r="AF131" s="25"/>
      <c r="AG131" s="25"/>
      <c r="AH131" s="256"/>
      <c r="AJ131" s="89"/>
      <c r="AL131" s="89"/>
      <c r="AN131" s="89"/>
      <c r="AO131" s="218"/>
      <c r="AP131" s="89"/>
      <c r="AQ131" s="218"/>
      <c r="AR131" s="89"/>
      <c r="AU131" s="219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5"/>
      <c r="BQ131" s="25"/>
      <c r="BR131" s="24"/>
      <c r="BS131" s="24"/>
      <c r="BT131" s="24"/>
      <c r="BU131" s="24"/>
    </row>
    <row r="132" spans="9:73" s="46" customFormat="1" x14ac:dyDescent="0.25">
      <c r="I132" s="215"/>
      <c r="L132" s="216"/>
      <c r="M132" s="216"/>
      <c r="Q132" s="57"/>
      <c r="R132" s="57"/>
      <c r="S132" s="57"/>
      <c r="Z132" s="87"/>
      <c r="AA132" s="25"/>
      <c r="AB132" s="25"/>
      <c r="AC132" s="217"/>
      <c r="AD132" s="25"/>
      <c r="AE132" s="25"/>
      <c r="AF132" s="25"/>
      <c r="AG132" s="25"/>
      <c r="AH132" s="256"/>
      <c r="AJ132" s="89"/>
      <c r="AL132" s="89"/>
      <c r="AN132" s="89"/>
      <c r="AO132" s="218"/>
      <c r="AP132" s="89"/>
      <c r="AQ132" s="218"/>
      <c r="AR132" s="89"/>
      <c r="AU132" s="219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5"/>
      <c r="BQ132" s="25"/>
      <c r="BR132" s="24"/>
      <c r="BS132" s="24"/>
      <c r="BT132" s="24"/>
      <c r="BU132" s="24"/>
    </row>
    <row r="133" spans="9:73" s="46" customFormat="1" x14ac:dyDescent="0.25">
      <c r="I133" s="215"/>
      <c r="L133" s="216"/>
      <c r="M133" s="216"/>
      <c r="Q133" s="57"/>
      <c r="R133" s="57"/>
      <c r="S133" s="57"/>
      <c r="Z133" s="87"/>
      <c r="AA133" s="25"/>
      <c r="AB133" s="25"/>
      <c r="AC133" s="217"/>
      <c r="AD133" s="25"/>
      <c r="AE133" s="25"/>
      <c r="AF133" s="25"/>
      <c r="AG133" s="25"/>
      <c r="AH133" s="256"/>
      <c r="AJ133" s="89"/>
      <c r="AL133" s="89"/>
      <c r="AN133" s="89"/>
      <c r="AO133" s="218"/>
      <c r="AP133" s="89"/>
      <c r="AQ133" s="218"/>
      <c r="AR133" s="89"/>
      <c r="AU133" s="219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5"/>
      <c r="BQ133" s="25"/>
      <c r="BR133" s="24"/>
      <c r="BS133" s="24"/>
      <c r="BT133" s="24"/>
      <c r="BU133" s="24"/>
    </row>
    <row r="134" spans="9:73" s="46" customFormat="1" x14ac:dyDescent="0.25">
      <c r="I134" s="215"/>
      <c r="L134" s="216"/>
      <c r="M134" s="216"/>
      <c r="Q134" s="57"/>
      <c r="R134" s="57"/>
      <c r="S134" s="57"/>
      <c r="Z134" s="87"/>
      <c r="AA134" s="25"/>
      <c r="AB134" s="25"/>
      <c r="AC134" s="217"/>
      <c r="AD134" s="25"/>
      <c r="AE134" s="25"/>
      <c r="AF134" s="25"/>
      <c r="AG134" s="25"/>
      <c r="AH134" s="256"/>
      <c r="AJ134" s="89"/>
      <c r="AL134" s="89"/>
      <c r="AN134" s="89"/>
      <c r="AO134" s="218"/>
      <c r="AP134" s="89"/>
      <c r="AQ134" s="218"/>
      <c r="AR134" s="89"/>
      <c r="AU134" s="219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5"/>
      <c r="BQ134" s="25"/>
      <c r="BR134" s="24"/>
      <c r="BS134" s="24"/>
      <c r="BT134" s="24"/>
      <c r="BU134" s="24"/>
    </row>
    <row r="135" spans="9:73" s="46" customFormat="1" x14ac:dyDescent="0.25">
      <c r="I135" s="215"/>
      <c r="L135" s="216"/>
      <c r="M135" s="216"/>
      <c r="Q135" s="57"/>
      <c r="R135" s="57"/>
      <c r="S135" s="57"/>
      <c r="Z135" s="87"/>
      <c r="AA135" s="25"/>
      <c r="AB135" s="25"/>
      <c r="AC135" s="217"/>
      <c r="AD135" s="25"/>
      <c r="AE135" s="25"/>
      <c r="AF135" s="25"/>
      <c r="AG135" s="25"/>
      <c r="AH135" s="256"/>
      <c r="AJ135" s="89"/>
      <c r="AL135" s="89"/>
      <c r="AN135" s="89"/>
      <c r="AO135" s="218"/>
      <c r="AP135" s="89"/>
      <c r="AQ135" s="218"/>
      <c r="AR135" s="89"/>
      <c r="AU135" s="219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5"/>
      <c r="BQ135" s="25"/>
      <c r="BR135" s="24"/>
      <c r="BS135" s="24"/>
      <c r="BT135" s="24"/>
      <c r="BU135" s="24"/>
    </row>
    <row r="136" spans="9:73" s="46" customFormat="1" x14ac:dyDescent="0.25">
      <c r="I136" s="215"/>
      <c r="L136" s="216"/>
      <c r="M136" s="216"/>
      <c r="Q136" s="57"/>
      <c r="R136" s="57"/>
      <c r="S136" s="57"/>
      <c r="Z136" s="87"/>
      <c r="AA136" s="25"/>
      <c r="AB136" s="25"/>
      <c r="AC136" s="217"/>
      <c r="AD136" s="25"/>
      <c r="AE136" s="25"/>
      <c r="AF136" s="25"/>
      <c r="AG136" s="25"/>
      <c r="AH136" s="256"/>
      <c r="AJ136" s="89"/>
      <c r="AL136" s="89"/>
      <c r="AN136" s="89"/>
      <c r="AO136" s="218"/>
      <c r="AP136" s="89"/>
      <c r="AQ136" s="218"/>
      <c r="AR136" s="89"/>
      <c r="AU136" s="219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5"/>
      <c r="BQ136" s="25"/>
      <c r="BR136" s="24"/>
      <c r="BS136" s="24"/>
      <c r="BT136" s="24"/>
      <c r="BU136" s="24"/>
    </row>
    <row r="137" spans="9:73" s="46" customFormat="1" x14ac:dyDescent="0.25">
      <c r="I137" s="215"/>
      <c r="L137" s="216"/>
      <c r="M137" s="216"/>
      <c r="Q137" s="57"/>
      <c r="R137" s="57"/>
      <c r="S137" s="57"/>
      <c r="Z137" s="87"/>
      <c r="AA137" s="25"/>
      <c r="AB137" s="25"/>
      <c r="AC137" s="217"/>
      <c r="AD137" s="25"/>
      <c r="AE137" s="25"/>
      <c r="AF137" s="25"/>
      <c r="AG137" s="25"/>
      <c r="AH137" s="256"/>
      <c r="AJ137" s="89"/>
      <c r="AL137" s="89"/>
      <c r="AN137" s="89"/>
      <c r="AO137" s="218"/>
      <c r="AP137" s="89"/>
      <c r="AQ137" s="218"/>
      <c r="AR137" s="89"/>
      <c r="AU137" s="219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5"/>
      <c r="BQ137" s="25"/>
      <c r="BR137" s="24"/>
      <c r="BS137" s="24"/>
      <c r="BT137" s="24"/>
      <c r="BU137" s="24"/>
    </row>
    <row r="138" spans="9:73" s="46" customFormat="1" x14ac:dyDescent="0.25">
      <c r="I138" s="215"/>
      <c r="L138" s="216"/>
      <c r="M138" s="216"/>
      <c r="Q138" s="57"/>
      <c r="R138" s="57"/>
      <c r="S138" s="57"/>
      <c r="Z138" s="87"/>
      <c r="AA138" s="25"/>
      <c r="AB138" s="25"/>
      <c r="AC138" s="217"/>
      <c r="AD138" s="25"/>
      <c r="AE138" s="25"/>
      <c r="AF138" s="25"/>
      <c r="AG138" s="25"/>
      <c r="AH138" s="256"/>
      <c r="AJ138" s="89"/>
      <c r="AL138" s="89"/>
      <c r="AN138" s="89"/>
      <c r="AO138" s="218"/>
      <c r="AP138" s="89"/>
      <c r="AQ138" s="218"/>
      <c r="AR138" s="89"/>
      <c r="AU138" s="219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5"/>
      <c r="BQ138" s="25"/>
      <c r="BR138" s="24"/>
      <c r="BS138" s="24"/>
      <c r="BT138" s="24"/>
      <c r="BU138" s="24"/>
    </row>
    <row r="139" spans="9:73" s="46" customFormat="1" x14ac:dyDescent="0.25">
      <c r="I139" s="215"/>
      <c r="L139" s="216"/>
      <c r="M139" s="216"/>
      <c r="Q139" s="57"/>
      <c r="R139" s="57"/>
      <c r="S139" s="57"/>
      <c r="Z139" s="87"/>
      <c r="AA139" s="25"/>
      <c r="AB139" s="25"/>
      <c r="AC139" s="217"/>
      <c r="AD139" s="25"/>
      <c r="AE139" s="25"/>
      <c r="AF139" s="25"/>
      <c r="AG139" s="25"/>
      <c r="AH139" s="256"/>
      <c r="AJ139" s="89"/>
      <c r="AL139" s="89"/>
      <c r="AN139" s="89"/>
      <c r="AO139" s="218"/>
      <c r="AP139" s="89"/>
      <c r="AQ139" s="218"/>
      <c r="AR139" s="89"/>
      <c r="AU139" s="219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5"/>
      <c r="BQ139" s="25"/>
      <c r="BR139" s="24"/>
      <c r="BS139" s="24"/>
      <c r="BT139" s="24"/>
      <c r="BU139" s="24"/>
    </row>
    <row r="140" spans="9:73" s="46" customFormat="1" x14ac:dyDescent="0.25">
      <c r="I140" s="215"/>
      <c r="L140" s="216"/>
      <c r="M140" s="216"/>
      <c r="Q140" s="57"/>
      <c r="R140" s="57"/>
      <c r="S140" s="57"/>
      <c r="Z140" s="87"/>
      <c r="AA140" s="25"/>
      <c r="AB140" s="25"/>
      <c r="AC140" s="217"/>
      <c r="AD140" s="25"/>
      <c r="AE140" s="25"/>
      <c r="AF140" s="25"/>
      <c r="AG140" s="25"/>
      <c r="AH140" s="256"/>
      <c r="AJ140" s="89"/>
      <c r="AL140" s="89"/>
      <c r="AN140" s="89"/>
      <c r="AO140" s="218"/>
      <c r="AP140" s="89"/>
      <c r="AQ140" s="218"/>
      <c r="AR140" s="89"/>
      <c r="AU140" s="219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5"/>
      <c r="BQ140" s="25"/>
      <c r="BR140" s="24"/>
      <c r="BS140" s="24"/>
      <c r="BT140" s="24"/>
      <c r="BU140" s="24"/>
    </row>
    <row r="141" spans="9:73" s="46" customFormat="1" x14ac:dyDescent="0.25">
      <c r="I141" s="215"/>
      <c r="L141" s="216"/>
      <c r="M141" s="216"/>
      <c r="Q141" s="57"/>
      <c r="R141" s="57"/>
      <c r="S141" s="57"/>
      <c r="Z141" s="87"/>
      <c r="AA141" s="25"/>
      <c r="AB141" s="25"/>
      <c r="AC141" s="217"/>
      <c r="AD141" s="25"/>
      <c r="AE141" s="25"/>
      <c r="AF141" s="25"/>
      <c r="AG141" s="25"/>
      <c r="AH141" s="256"/>
      <c r="AJ141" s="89"/>
      <c r="AL141" s="89"/>
      <c r="AN141" s="89"/>
      <c r="AO141" s="218"/>
      <c r="AP141" s="89"/>
      <c r="AQ141" s="218"/>
      <c r="AR141" s="89"/>
      <c r="AU141" s="219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5"/>
      <c r="BQ141" s="25"/>
      <c r="BR141" s="24"/>
      <c r="BS141" s="24"/>
      <c r="BT141" s="24"/>
      <c r="BU141" s="24"/>
    </row>
    <row r="142" spans="9:73" s="46" customFormat="1" x14ac:dyDescent="0.25">
      <c r="I142" s="215"/>
      <c r="L142" s="216"/>
      <c r="M142" s="216"/>
      <c r="Q142" s="57"/>
      <c r="R142" s="57"/>
      <c r="S142" s="57"/>
      <c r="Z142" s="87"/>
      <c r="AA142" s="25"/>
      <c r="AB142" s="25"/>
      <c r="AC142" s="217"/>
      <c r="AD142" s="25"/>
      <c r="AE142" s="25"/>
      <c r="AF142" s="25"/>
      <c r="AG142" s="25"/>
      <c r="AH142" s="256"/>
      <c r="AJ142" s="89"/>
      <c r="AL142" s="89"/>
      <c r="AN142" s="89"/>
      <c r="AO142" s="218"/>
      <c r="AP142" s="89"/>
      <c r="AQ142" s="218"/>
      <c r="AR142" s="89"/>
      <c r="AU142" s="219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5"/>
      <c r="BQ142" s="25"/>
      <c r="BR142" s="24"/>
      <c r="BS142" s="24"/>
      <c r="BT142" s="24"/>
      <c r="BU142" s="24"/>
    </row>
    <row r="143" spans="9:73" s="46" customFormat="1" x14ac:dyDescent="0.25">
      <c r="I143" s="215"/>
      <c r="L143" s="216"/>
      <c r="M143" s="216"/>
      <c r="Q143" s="57"/>
      <c r="R143" s="57"/>
      <c r="S143" s="57"/>
      <c r="Z143" s="87"/>
      <c r="AA143" s="25"/>
      <c r="AB143" s="25"/>
      <c r="AC143" s="217"/>
      <c r="AD143" s="25"/>
      <c r="AE143" s="25"/>
      <c r="AF143" s="25"/>
      <c r="AG143" s="25"/>
      <c r="AH143" s="256"/>
      <c r="AJ143" s="89"/>
      <c r="AL143" s="89"/>
      <c r="AN143" s="89"/>
      <c r="AO143" s="218"/>
      <c r="AP143" s="89"/>
      <c r="AQ143" s="218"/>
      <c r="AR143" s="89"/>
      <c r="AU143" s="219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5"/>
      <c r="BQ143" s="25"/>
      <c r="BR143" s="24"/>
      <c r="BS143" s="24"/>
      <c r="BT143" s="24"/>
      <c r="BU143" s="24"/>
    </row>
    <row r="144" spans="9:73" s="46" customFormat="1" x14ac:dyDescent="0.25">
      <c r="I144" s="215"/>
      <c r="L144" s="216"/>
      <c r="M144" s="216"/>
      <c r="Q144" s="57"/>
      <c r="R144" s="57"/>
      <c r="S144" s="57"/>
      <c r="Z144" s="87"/>
      <c r="AA144" s="25"/>
      <c r="AB144" s="25"/>
      <c r="AC144" s="217"/>
      <c r="AD144" s="25"/>
      <c r="AE144" s="25"/>
      <c r="AF144" s="25"/>
      <c r="AG144" s="25"/>
      <c r="AH144" s="256"/>
      <c r="AJ144" s="89"/>
      <c r="AL144" s="89"/>
      <c r="AN144" s="89"/>
      <c r="AO144" s="218"/>
      <c r="AP144" s="89"/>
      <c r="AQ144" s="218"/>
      <c r="AR144" s="89"/>
      <c r="AU144" s="219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5"/>
      <c r="BQ144" s="25"/>
      <c r="BR144" s="24"/>
      <c r="BS144" s="24"/>
      <c r="BT144" s="24"/>
      <c r="BU144" s="24"/>
    </row>
    <row r="145" spans="9:73" s="46" customFormat="1" x14ac:dyDescent="0.25">
      <c r="I145" s="215"/>
      <c r="L145" s="216"/>
      <c r="M145" s="216"/>
      <c r="Q145" s="57"/>
      <c r="R145" s="57"/>
      <c r="S145" s="57"/>
      <c r="Z145" s="87"/>
      <c r="AA145" s="25"/>
      <c r="AB145" s="25"/>
      <c r="AC145" s="217"/>
      <c r="AD145" s="25"/>
      <c r="AE145" s="25"/>
      <c r="AF145" s="25"/>
      <c r="AG145" s="25"/>
      <c r="AH145" s="256"/>
      <c r="AJ145" s="89"/>
      <c r="AL145" s="89"/>
      <c r="AN145" s="89"/>
      <c r="AO145" s="218"/>
      <c r="AP145" s="89"/>
      <c r="AQ145" s="218"/>
      <c r="AR145" s="89"/>
      <c r="AU145" s="219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5"/>
      <c r="BQ145" s="25"/>
      <c r="BR145" s="24"/>
      <c r="BS145" s="24"/>
      <c r="BT145" s="24"/>
      <c r="BU145" s="24"/>
    </row>
    <row r="146" spans="9:73" s="46" customFormat="1" x14ac:dyDescent="0.25">
      <c r="I146" s="215"/>
      <c r="L146" s="216"/>
      <c r="M146" s="216"/>
      <c r="Q146" s="57"/>
      <c r="R146" s="57"/>
      <c r="S146" s="57"/>
      <c r="Z146" s="87"/>
      <c r="AA146" s="25"/>
      <c r="AB146" s="25"/>
      <c r="AC146" s="217"/>
      <c r="AD146" s="25"/>
      <c r="AE146" s="25"/>
      <c r="AF146" s="25"/>
      <c r="AG146" s="25"/>
      <c r="AH146" s="256"/>
      <c r="AJ146" s="89"/>
      <c r="AL146" s="89"/>
      <c r="AN146" s="89"/>
      <c r="AO146" s="218"/>
      <c r="AP146" s="89"/>
      <c r="AQ146" s="218"/>
      <c r="AR146" s="89"/>
      <c r="AU146" s="219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5"/>
      <c r="BQ146" s="25"/>
      <c r="BR146" s="24"/>
      <c r="BS146" s="24"/>
      <c r="BT146" s="24"/>
      <c r="BU146" s="24"/>
    </row>
    <row r="147" spans="9:73" s="46" customFormat="1" x14ac:dyDescent="0.25">
      <c r="I147" s="215"/>
      <c r="L147" s="216"/>
      <c r="M147" s="216"/>
      <c r="Q147" s="57"/>
      <c r="R147" s="57"/>
      <c r="S147" s="57"/>
      <c r="Z147" s="87"/>
      <c r="AA147" s="25"/>
      <c r="AB147" s="25"/>
      <c r="AC147" s="217"/>
      <c r="AD147" s="25"/>
      <c r="AE147" s="25"/>
      <c r="AF147" s="25"/>
      <c r="AG147" s="25"/>
      <c r="AH147" s="256"/>
      <c r="AJ147" s="89"/>
      <c r="AL147" s="89"/>
      <c r="AN147" s="89"/>
      <c r="AO147" s="218"/>
      <c r="AP147" s="89"/>
      <c r="AQ147" s="218"/>
      <c r="AR147" s="89"/>
      <c r="AU147" s="219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5"/>
      <c r="BQ147" s="25"/>
      <c r="BR147" s="24"/>
      <c r="BS147" s="24"/>
      <c r="BT147" s="24"/>
      <c r="BU147" s="24"/>
    </row>
    <row r="148" spans="9:73" s="46" customFormat="1" x14ac:dyDescent="0.25">
      <c r="I148" s="215"/>
      <c r="L148" s="216"/>
      <c r="M148" s="216"/>
      <c r="Q148" s="57"/>
      <c r="R148" s="57"/>
      <c r="S148" s="57"/>
      <c r="Z148" s="87"/>
      <c r="AA148" s="25"/>
      <c r="AB148" s="25"/>
      <c r="AC148" s="217"/>
      <c r="AD148" s="25"/>
      <c r="AE148" s="25"/>
      <c r="AF148" s="25"/>
      <c r="AG148" s="25"/>
      <c r="AH148" s="256"/>
      <c r="AJ148" s="89"/>
      <c r="AL148" s="89"/>
      <c r="AN148" s="89"/>
      <c r="AO148" s="218"/>
      <c r="AP148" s="89"/>
      <c r="AQ148" s="218"/>
      <c r="AR148" s="89"/>
      <c r="AU148" s="219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5"/>
      <c r="BQ148" s="25"/>
      <c r="BR148" s="24"/>
      <c r="BS148" s="24"/>
      <c r="BT148" s="24"/>
      <c r="BU148" s="24"/>
    </row>
    <row r="149" spans="9:73" s="46" customFormat="1" x14ac:dyDescent="0.25">
      <c r="I149" s="215"/>
      <c r="L149" s="216"/>
      <c r="M149" s="216"/>
      <c r="Q149" s="57"/>
      <c r="R149" s="57"/>
      <c r="S149" s="57"/>
      <c r="Z149" s="87"/>
      <c r="AA149" s="25"/>
      <c r="AB149" s="25"/>
      <c r="AC149" s="217"/>
      <c r="AD149" s="25"/>
      <c r="AE149" s="25"/>
      <c r="AF149" s="25"/>
      <c r="AG149" s="25"/>
      <c r="AH149" s="256"/>
      <c r="AJ149" s="89"/>
      <c r="AL149" s="89"/>
      <c r="AN149" s="89"/>
      <c r="AO149" s="218"/>
      <c r="AP149" s="89"/>
      <c r="AQ149" s="218"/>
      <c r="AR149" s="89"/>
      <c r="AU149" s="219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5"/>
      <c r="BQ149" s="25"/>
      <c r="BR149" s="24"/>
      <c r="BS149" s="24"/>
      <c r="BT149" s="24"/>
      <c r="BU149" s="24"/>
    </row>
    <row r="150" spans="9:73" s="46" customFormat="1" x14ac:dyDescent="0.25">
      <c r="I150" s="215"/>
      <c r="L150" s="216"/>
      <c r="M150" s="216"/>
      <c r="Q150" s="57"/>
      <c r="R150" s="57"/>
      <c r="S150" s="57"/>
      <c r="Z150" s="87"/>
      <c r="AA150" s="25"/>
      <c r="AB150" s="25"/>
      <c r="AC150" s="217"/>
      <c r="AD150" s="25"/>
      <c r="AE150" s="25"/>
      <c r="AF150" s="25"/>
      <c r="AG150" s="25"/>
      <c r="AH150" s="256"/>
      <c r="AJ150" s="89"/>
      <c r="AL150" s="89"/>
      <c r="AN150" s="89"/>
      <c r="AO150" s="218"/>
      <c r="AP150" s="89"/>
      <c r="AQ150" s="218"/>
      <c r="AR150" s="89"/>
      <c r="AU150" s="219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5"/>
      <c r="BQ150" s="25"/>
      <c r="BR150" s="24"/>
      <c r="BS150" s="24"/>
      <c r="BT150" s="24"/>
      <c r="BU150" s="24"/>
    </row>
    <row r="151" spans="9:73" s="46" customFormat="1" x14ac:dyDescent="0.25">
      <c r="I151" s="215"/>
      <c r="L151" s="216"/>
      <c r="M151" s="216"/>
      <c r="Q151" s="57"/>
      <c r="R151" s="57"/>
      <c r="S151" s="57"/>
      <c r="Z151" s="87"/>
      <c r="AA151" s="25"/>
      <c r="AB151" s="25"/>
      <c r="AC151" s="217"/>
      <c r="AD151" s="25"/>
      <c r="AE151" s="25"/>
      <c r="AF151" s="25"/>
      <c r="AG151" s="25"/>
      <c r="AH151" s="256"/>
      <c r="AJ151" s="89"/>
      <c r="AL151" s="89"/>
      <c r="AN151" s="89"/>
      <c r="AO151" s="218"/>
      <c r="AP151" s="89"/>
      <c r="AQ151" s="218"/>
      <c r="AR151" s="89"/>
      <c r="AU151" s="219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5"/>
      <c r="BQ151" s="25"/>
      <c r="BR151" s="24"/>
      <c r="BS151" s="24"/>
      <c r="BT151" s="24"/>
      <c r="BU151" s="24"/>
    </row>
    <row r="152" spans="9:73" s="46" customFormat="1" x14ac:dyDescent="0.25">
      <c r="I152" s="215"/>
      <c r="L152" s="216"/>
      <c r="M152" s="216"/>
      <c r="Q152" s="57"/>
      <c r="R152" s="57"/>
      <c r="S152" s="57"/>
      <c r="Z152" s="87"/>
      <c r="AA152" s="25"/>
      <c r="AB152" s="25"/>
      <c r="AC152" s="217"/>
      <c r="AD152" s="25"/>
      <c r="AE152" s="25"/>
      <c r="AF152" s="25"/>
      <c r="AG152" s="25"/>
      <c r="AH152" s="256"/>
      <c r="AJ152" s="89"/>
      <c r="AL152" s="89"/>
      <c r="AN152" s="89"/>
      <c r="AO152" s="218"/>
      <c r="AP152" s="89"/>
      <c r="AQ152" s="218"/>
      <c r="AR152" s="89"/>
      <c r="AU152" s="219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5"/>
      <c r="BQ152" s="25"/>
      <c r="BR152" s="24"/>
      <c r="BS152" s="24"/>
      <c r="BT152" s="24"/>
      <c r="BU152" s="24"/>
    </row>
    <row r="153" spans="9:73" s="46" customFormat="1" x14ac:dyDescent="0.25">
      <c r="I153" s="215"/>
      <c r="L153" s="216"/>
      <c r="M153" s="216"/>
      <c r="Q153" s="57"/>
      <c r="R153" s="57"/>
      <c r="S153" s="57"/>
      <c r="Z153" s="87"/>
      <c r="AA153" s="25"/>
      <c r="AB153" s="25"/>
      <c r="AC153" s="217"/>
      <c r="AD153" s="25"/>
      <c r="AE153" s="25"/>
      <c r="AF153" s="25"/>
      <c r="AG153" s="25"/>
      <c r="AH153" s="256"/>
      <c r="AJ153" s="89"/>
      <c r="AL153" s="89"/>
      <c r="AN153" s="89"/>
      <c r="AO153" s="218"/>
      <c r="AP153" s="89"/>
      <c r="AQ153" s="218"/>
      <c r="AR153" s="89"/>
      <c r="AU153" s="219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5"/>
      <c r="BQ153" s="25"/>
      <c r="BR153" s="24"/>
      <c r="BS153" s="24"/>
      <c r="BT153" s="24"/>
      <c r="BU153" s="24"/>
    </row>
    <row r="154" spans="9:73" s="46" customFormat="1" x14ac:dyDescent="0.25">
      <c r="I154" s="215"/>
      <c r="L154" s="216"/>
      <c r="M154" s="216"/>
      <c r="Q154" s="57"/>
      <c r="R154" s="57"/>
      <c r="S154" s="57"/>
      <c r="Z154" s="87"/>
      <c r="AA154" s="25"/>
      <c r="AB154" s="25"/>
      <c r="AC154" s="217"/>
      <c r="AD154" s="25"/>
      <c r="AE154" s="25"/>
      <c r="AF154" s="25"/>
      <c r="AG154" s="25"/>
      <c r="AH154" s="256"/>
      <c r="AJ154" s="89"/>
      <c r="AL154" s="89"/>
      <c r="AN154" s="89"/>
      <c r="AO154" s="218"/>
      <c r="AP154" s="89"/>
      <c r="AQ154" s="218"/>
      <c r="AR154" s="89"/>
      <c r="AU154" s="219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5"/>
      <c r="BQ154" s="25"/>
      <c r="BR154" s="24"/>
      <c r="BS154" s="24"/>
      <c r="BT154" s="24"/>
      <c r="BU154" s="24"/>
    </row>
    <row r="155" spans="9:73" s="46" customFormat="1" x14ac:dyDescent="0.25">
      <c r="I155" s="215"/>
      <c r="L155" s="216"/>
      <c r="M155" s="216"/>
      <c r="Q155" s="57"/>
      <c r="R155" s="57"/>
      <c r="S155" s="57"/>
      <c r="Z155" s="87"/>
      <c r="AA155" s="25"/>
      <c r="AB155" s="25"/>
      <c r="AC155" s="217"/>
      <c r="AD155" s="25"/>
      <c r="AE155" s="25"/>
      <c r="AF155" s="25"/>
      <c r="AG155" s="25"/>
      <c r="AH155" s="256"/>
      <c r="AJ155" s="89"/>
      <c r="AL155" s="89"/>
      <c r="AN155" s="89"/>
      <c r="AO155" s="218"/>
      <c r="AP155" s="89"/>
      <c r="AQ155" s="218"/>
      <c r="AR155" s="89"/>
      <c r="AU155" s="219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5"/>
      <c r="BQ155" s="25"/>
      <c r="BR155" s="24"/>
      <c r="BS155" s="24"/>
      <c r="BT155" s="24"/>
      <c r="BU155" s="24"/>
    </row>
    <row r="156" spans="9:73" s="46" customFormat="1" x14ac:dyDescent="0.25">
      <c r="I156" s="215"/>
      <c r="L156" s="216"/>
      <c r="M156" s="216"/>
      <c r="Q156" s="57"/>
      <c r="R156" s="57"/>
      <c r="S156" s="57"/>
      <c r="Z156" s="87"/>
      <c r="AA156" s="25"/>
      <c r="AB156" s="25"/>
      <c r="AC156" s="217"/>
      <c r="AD156" s="25"/>
      <c r="AE156" s="25"/>
      <c r="AF156" s="25"/>
      <c r="AG156" s="25"/>
      <c r="AH156" s="256"/>
      <c r="AJ156" s="89"/>
      <c r="AL156" s="89"/>
      <c r="AN156" s="89"/>
      <c r="AO156" s="218"/>
      <c r="AP156" s="89"/>
      <c r="AQ156" s="218"/>
      <c r="AR156" s="89"/>
      <c r="AU156" s="219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5"/>
      <c r="BQ156" s="25"/>
      <c r="BR156" s="24"/>
      <c r="BS156" s="24"/>
      <c r="BT156" s="24"/>
      <c r="BU156" s="24"/>
    </row>
    <row r="157" spans="9:73" s="46" customFormat="1" x14ac:dyDescent="0.25">
      <c r="I157" s="215"/>
      <c r="L157" s="216"/>
      <c r="M157" s="216"/>
      <c r="Q157" s="57"/>
      <c r="R157" s="57"/>
      <c r="S157" s="57"/>
      <c r="Z157" s="87"/>
      <c r="AA157" s="25"/>
      <c r="AB157" s="25"/>
      <c r="AC157" s="217"/>
      <c r="AD157" s="25"/>
      <c r="AE157" s="25"/>
      <c r="AF157" s="25"/>
      <c r="AG157" s="25"/>
      <c r="AH157" s="256"/>
      <c r="AJ157" s="89"/>
      <c r="AL157" s="89"/>
      <c r="AN157" s="89"/>
      <c r="AO157" s="218"/>
      <c r="AP157" s="89"/>
      <c r="AQ157" s="218"/>
      <c r="AR157" s="89"/>
      <c r="AU157" s="219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5"/>
      <c r="BQ157" s="25"/>
      <c r="BR157" s="24"/>
      <c r="BS157" s="24"/>
      <c r="BT157" s="24"/>
      <c r="BU157" s="24"/>
    </row>
    <row r="158" spans="9:73" s="46" customFormat="1" x14ac:dyDescent="0.25">
      <c r="I158" s="215"/>
      <c r="L158" s="216"/>
      <c r="M158" s="216"/>
      <c r="Q158" s="57"/>
      <c r="R158" s="57"/>
      <c r="S158" s="57"/>
      <c r="Z158" s="87"/>
      <c r="AA158" s="25"/>
      <c r="AB158" s="25"/>
      <c r="AC158" s="217"/>
      <c r="AD158" s="25"/>
      <c r="AE158" s="25"/>
      <c r="AF158" s="25"/>
      <c r="AG158" s="25"/>
      <c r="AH158" s="256"/>
      <c r="AJ158" s="89"/>
      <c r="AL158" s="89"/>
      <c r="AN158" s="89"/>
      <c r="AO158" s="218"/>
      <c r="AP158" s="89"/>
      <c r="AQ158" s="218"/>
      <c r="AR158" s="89"/>
      <c r="AU158" s="219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5"/>
      <c r="BQ158" s="25"/>
      <c r="BR158" s="24"/>
      <c r="BS158" s="24"/>
      <c r="BT158" s="24"/>
      <c r="BU158" s="24"/>
    </row>
    <row r="159" spans="9:73" s="46" customFormat="1" x14ac:dyDescent="0.25">
      <c r="I159" s="215"/>
      <c r="L159" s="216"/>
      <c r="M159" s="216"/>
      <c r="Q159" s="57"/>
      <c r="R159" s="57"/>
      <c r="S159" s="57"/>
      <c r="Z159" s="87"/>
      <c r="AA159" s="25"/>
      <c r="AB159" s="25"/>
      <c r="AC159" s="217"/>
      <c r="AD159" s="25"/>
      <c r="AE159" s="25"/>
      <c r="AF159" s="25"/>
      <c r="AG159" s="25"/>
      <c r="AH159" s="256"/>
      <c r="AJ159" s="89"/>
      <c r="AL159" s="89"/>
      <c r="AN159" s="89"/>
      <c r="AO159" s="218"/>
      <c r="AP159" s="89"/>
      <c r="AQ159" s="218"/>
      <c r="AR159" s="89"/>
      <c r="AU159" s="219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5"/>
      <c r="BQ159" s="25"/>
      <c r="BR159" s="24"/>
      <c r="BS159" s="24"/>
      <c r="BT159" s="24"/>
      <c r="BU159" s="24"/>
    </row>
    <row r="160" spans="9:73" s="46" customFormat="1" x14ac:dyDescent="0.25">
      <c r="I160" s="215"/>
      <c r="L160" s="216"/>
      <c r="M160" s="216"/>
      <c r="Q160" s="57"/>
      <c r="R160" s="57"/>
      <c r="S160" s="57"/>
      <c r="Z160" s="87"/>
      <c r="AA160" s="25"/>
      <c r="AB160" s="25"/>
      <c r="AC160" s="217"/>
      <c r="AD160" s="25"/>
      <c r="AE160" s="25"/>
      <c r="AF160" s="25"/>
      <c r="AG160" s="25"/>
      <c r="AH160" s="256"/>
      <c r="AJ160" s="89"/>
      <c r="AL160" s="89"/>
      <c r="AN160" s="89"/>
      <c r="AO160" s="218"/>
      <c r="AP160" s="89"/>
      <c r="AQ160" s="218"/>
      <c r="AR160" s="89"/>
      <c r="AU160" s="219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5"/>
      <c r="BQ160" s="25"/>
      <c r="BR160" s="24"/>
      <c r="BS160" s="24"/>
      <c r="BT160" s="24"/>
      <c r="BU160" s="24"/>
    </row>
    <row r="161" spans="9:73" s="46" customFormat="1" x14ac:dyDescent="0.25">
      <c r="I161" s="215"/>
      <c r="L161" s="216"/>
      <c r="M161" s="216"/>
      <c r="Q161" s="57"/>
      <c r="R161" s="57"/>
      <c r="S161" s="57"/>
      <c r="Z161" s="87"/>
      <c r="AA161" s="25"/>
      <c r="AB161" s="25"/>
      <c r="AC161" s="217"/>
      <c r="AD161" s="25"/>
      <c r="AE161" s="25"/>
      <c r="AF161" s="25"/>
      <c r="AG161" s="25"/>
      <c r="AH161" s="256"/>
      <c r="AJ161" s="89"/>
      <c r="AL161" s="89"/>
      <c r="AN161" s="89"/>
      <c r="AO161" s="218"/>
      <c r="AP161" s="89"/>
      <c r="AQ161" s="218"/>
      <c r="AR161" s="89"/>
      <c r="AU161" s="219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5"/>
      <c r="BQ161" s="25"/>
      <c r="BR161" s="24"/>
      <c r="BS161" s="24"/>
      <c r="BT161" s="24"/>
      <c r="BU161" s="24"/>
    </row>
    <row r="162" spans="9:73" s="46" customFormat="1" x14ac:dyDescent="0.25">
      <c r="I162" s="215"/>
      <c r="L162" s="216"/>
      <c r="M162" s="216"/>
      <c r="Q162" s="57"/>
      <c r="R162" s="57"/>
      <c r="S162" s="57"/>
      <c r="Z162" s="87"/>
      <c r="AA162" s="25"/>
      <c r="AB162" s="25"/>
      <c r="AC162" s="217"/>
      <c r="AD162" s="25"/>
      <c r="AE162" s="25"/>
      <c r="AF162" s="25"/>
      <c r="AG162" s="25"/>
      <c r="AH162" s="256"/>
      <c r="AJ162" s="89"/>
      <c r="AL162" s="89"/>
      <c r="AN162" s="89"/>
      <c r="AO162" s="218"/>
      <c r="AP162" s="89"/>
      <c r="AQ162" s="218"/>
      <c r="AR162" s="89"/>
      <c r="AU162" s="219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5"/>
      <c r="BQ162" s="25"/>
      <c r="BR162" s="24"/>
      <c r="BS162" s="24"/>
      <c r="BT162" s="24"/>
      <c r="BU162" s="24"/>
    </row>
    <row r="163" spans="9:73" s="46" customFormat="1" x14ac:dyDescent="0.25">
      <c r="I163" s="215"/>
      <c r="L163" s="216"/>
      <c r="M163" s="216"/>
      <c r="Q163" s="57"/>
      <c r="R163" s="57"/>
      <c r="S163" s="57"/>
      <c r="Z163" s="87"/>
      <c r="AA163" s="25"/>
      <c r="AB163" s="25"/>
      <c r="AC163" s="217"/>
      <c r="AD163" s="25"/>
      <c r="AE163" s="25"/>
      <c r="AF163" s="25"/>
      <c r="AG163" s="25"/>
      <c r="AH163" s="256"/>
      <c r="AJ163" s="89"/>
      <c r="AL163" s="89"/>
      <c r="AN163" s="89"/>
      <c r="AO163" s="218"/>
      <c r="AP163" s="89"/>
      <c r="AQ163" s="218"/>
      <c r="AR163" s="89"/>
      <c r="AU163" s="219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5"/>
      <c r="BQ163" s="25"/>
      <c r="BR163" s="24"/>
      <c r="BS163" s="24"/>
      <c r="BT163" s="24"/>
      <c r="BU163" s="24"/>
    </row>
    <row r="164" spans="9:73" s="46" customFormat="1" x14ac:dyDescent="0.25">
      <c r="I164" s="215"/>
      <c r="L164" s="216"/>
      <c r="M164" s="216"/>
      <c r="Q164" s="57"/>
      <c r="R164" s="57"/>
      <c r="S164" s="57"/>
      <c r="Z164" s="87"/>
      <c r="AA164" s="25"/>
      <c r="AB164" s="25"/>
      <c r="AC164" s="217"/>
      <c r="AD164" s="25"/>
      <c r="AE164" s="25"/>
      <c r="AF164" s="25"/>
      <c r="AG164" s="25"/>
      <c r="AH164" s="256"/>
      <c r="AJ164" s="89"/>
      <c r="AL164" s="89"/>
      <c r="AN164" s="89"/>
      <c r="AO164" s="218"/>
      <c r="AP164" s="89"/>
      <c r="AQ164" s="218"/>
      <c r="AR164" s="89"/>
      <c r="AU164" s="219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5"/>
      <c r="BQ164" s="25"/>
      <c r="BR164" s="24"/>
      <c r="BS164" s="24"/>
      <c r="BT164" s="24"/>
      <c r="BU164" s="24"/>
    </row>
    <row r="165" spans="9:73" s="46" customFormat="1" x14ac:dyDescent="0.25">
      <c r="I165" s="215"/>
      <c r="L165" s="216"/>
      <c r="M165" s="216"/>
      <c r="Q165" s="57"/>
      <c r="R165" s="57"/>
      <c r="S165" s="57"/>
      <c r="Z165" s="87"/>
      <c r="AA165" s="25"/>
      <c r="AB165" s="25"/>
      <c r="AC165" s="217"/>
      <c r="AD165" s="25"/>
      <c r="AE165" s="25"/>
      <c r="AF165" s="25"/>
      <c r="AG165" s="25"/>
      <c r="AH165" s="256"/>
      <c r="AJ165" s="89"/>
      <c r="AL165" s="89"/>
      <c r="AN165" s="89"/>
      <c r="AO165" s="218"/>
      <c r="AP165" s="89"/>
      <c r="AQ165" s="218"/>
      <c r="AR165" s="89"/>
      <c r="AU165" s="219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5"/>
      <c r="BQ165" s="25"/>
      <c r="BR165" s="24"/>
      <c r="BS165" s="24"/>
      <c r="BT165" s="24"/>
      <c r="BU165" s="24"/>
    </row>
    <row r="166" spans="9:73" s="46" customFormat="1" x14ac:dyDescent="0.25">
      <c r="I166" s="215"/>
      <c r="L166" s="216"/>
      <c r="M166" s="216"/>
      <c r="Q166" s="57"/>
      <c r="R166" s="57"/>
      <c r="S166" s="57"/>
      <c r="Z166" s="87"/>
      <c r="AA166" s="25"/>
      <c r="AB166" s="25"/>
      <c r="AC166" s="217"/>
      <c r="AD166" s="25"/>
      <c r="AE166" s="25"/>
      <c r="AF166" s="25"/>
      <c r="AG166" s="25"/>
      <c r="AH166" s="256"/>
      <c r="AJ166" s="89"/>
      <c r="AL166" s="89"/>
      <c r="AN166" s="89"/>
      <c r="AO166" s="218"/>
      <c r="AP166" s="89"/>
      <c r="AQ166" s="218"/>
      <c r="AR166" s="89"/>
      <c r="AU166" s="219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5"/>
      <c r="BQ166" s="25"/>
      <c r="BR166" s="24"/>
      <c r="BS166" s="24"/>
      <c r="BT166" s="24"/>
      <c r="BU166" s="24"/>
    </row>
    <row r="167" spans="9:73" s="46" customFormat="1" x14ac:dyDescent="0.25">
      <c r="I167" s="215"/>
      <c r="L167" s="216"/>
      <c r="M167" s="216"/>
      <c r="Q167" s="57"/>
      <c r="R167" s="57"/>
      <c r="S167" s="57"/>
      <c r="Z167" s="87"/>
      <c r="AA167" s="25"/>
      <c r="AB167" s="25"/>
      <c r="AC167" s="217"/>
      <c r="AD167" s="25"/>
      <c r="AE167" s="25"/>
      <c r="AF167" s="25"/>
      <c r="AG167" s="25"/>
      <c r="AH167" s="256"/>
      <c r="AJ167" s="89"/>
      <c r="AL167" s="89"/>
      <c r="AN167" s="89"/>
      <c r="AO167" s="218"/>
      <c r="AP167" s="89"/>
      <c r="AQ167" s="218"/>
      <c r="AR167" s="89"/>
      <c r="AU167" s="219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5"/>
      <c r="BQ167" s="25"/>
      <c r="BR167" s="24"/>
      <c r="BS167" s="24"/>
      <c r="BT167" s="24"/>
      <c r="BU167" s="24"/>
    </row>
    <row r="168" spans="9:73" s="46" customFormat="1" x14ac:dyDescent="0.25">
      <c r="I168" s="215"/>
      <c r="L168" s="216"/>
      <c r="M168" s="216"/>
      <c r="Q168" s="57"/>
      <c r="R168" s="57"/>
      <c r="S168" s="57"/>
      <c r="Z168" s="87"/>
      <c r="AA168" s="25"/>
      <c r="AB168" s="25"/>
      <c r="AC168" s="217"/>
      <c r="AD168" s="25"/>
      <c r="AE168" s="25"/>
      <c r="AF168" s="25"/>
      <c r="AG168" s="25"/>
      <c r="AH168" s="256"/>
      <c r="AJ168" s="89"/>
      <c r="AL168" s="89"/>
      <c r="AN168" s="89"/>
      <c r="AO168" s="218"/>
      <c r="AP168" s="89"/>
      <c r="AQ168" s="218"/>
      <c r="AR168" s="89"/>
      <c r="AU168" s="219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5"/>
      <c r="BQ168" s="25"/>
      <c r="BR168" s="24"/>
      <c r="BS168" s="24"/>
      <c r="BT168" s="24"/>
      <c r="BU168" s="24"/>
    </row>
    <row r="169" spans="9:73" s="46" customFormat="1" x14ac:dyDescent="0.25">
      <c r="I169" s="215"/>
      <c r="L169" s="216"/>
      <c r="M169" s="216"/>
      <c r="Q169" s="57"/>
      <c r="R169" s="57"/>
      <c r="S169" s="57"/>
      <c r="Z169" s="87"/>
      <c r="AA169" s="25"/>
      <c r="AB169" s="25"/>
      <c r="AC169" s="217"/>
      <c r="AD169" s="25"/>
      <c r="AE169" s="25"/>
      <c r="AF169" s="25"/>
      <c r="AG169" s="25"/>
      <c r="AH169" s="256"/>
      <c r="AJ169" s="89"/>
      <c r="AL169" s="89"/>
      <c r="AN169" s="89"/>
      <c r="AO169" s="218"/>
      <c r="AP169" s="89"/>
      <c r="AQ169" s="218"/>
      <c r="AR169" s="89"/>
      <c r="AU169" s="219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5"/>
      <c r="BQ169" s="25"/>
      <c r="BR169" s="24"/>
      <c r="BS169" s="24"/>
      <c r="BT169" s="24"/>
      <c r="BU169" s="24"/>
    </row>
    <row r="170" spans="9:73" s="46" customFormat="1" x14ac:dyDescent="0.25">
      <c r="I170" s="215"/>
      <c r="L170" s="216"/>
      <c r="M170" s="216"/>
      <c r="Q170" s="57"/>
      <c r="R170" s="57"/>
      <c r="S170" s="57"/>
      <c r="Z170" s="87"/>
      <c r="AA170" s="25"/>
      <c r="AB170" s="25"/>
      <c r="AC170" s="217"/>
      <c r="AD170" s="25"/>
      <c r="AE170" s="25"/>
      <c r="AF170" s="25"/>
      <c r="AG170" s="25"/>
      <c r="AH170" s="256"/>
      <c r="AJ170" s="89"/>
      <c r="AL170" s="89"/>
      <c r="AN170" s="89"/>
      <c r="AO170" s="218"/>
      <c r="AP170" s="89"/>
      <c r="AQ170" s="218"/>
      <c r="AR170" s="89"/>
      <c r="AU170" s="219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5"/>
      <c r="BQ170" s="25"/>
      <c r="BR170" s="24"/>
      <c r="BS170" s="24"/>
      <c r="BT170" s="24"/>
      <c r="BU170" s="24"/>
    </row>
    <row r="171" spans="9:73" s="46" customFormat="1" x14ac:dyDescent="0.25">
      <c r="I171" s="215"/>
      <c r="L171" s="216"/>
      <c r="M171" s="216"/>
      <c r="Q171" s="57"/>
      <c r="R171" s="57"/>
      <c r="S171" s="57"/>
      <c r="Z171" s="87"/>
      <c r="AA171" s="25"/>
      <c r="AB171" s="25"/>
      <c r="AC171" s="217"/>
      <c r="AD171" s="25"/>
      <c r="AE171" s="25"/>
      <c r="AF171" s="25"/>
      <c r="AG171" s="25"/>
      <c r="AH171" s="256"/>
      <c r="AJ171" s="89"/>
      <c r="AL171" s="89"/>
      <c r="AN171" s="89"/>
      <c r="AO171" s="218"/>
      <c r="AP171" s="89"/>
      <c r="AQ171" s="218"/>
      <c r="AR171" s="89"/>
      <c r="AU171" s="219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5"/>
      <c r="BQ171" s="25"/>
      <c r="BR171" s="24"/>
      <c r="BS171" s="24"/>
      <c r="BT171" s="24"/>
      <c r="BU171" s="24"/>
    </row>
    <row r="172" spans="9:73" s="46" customFormat="1" x14ac:dyDescent="0.25">
      <c r="I172" s="215"/>
      <c r="L172" s="216"/>
      <c r="M172" s="216"/>
      <c r="Q172" s="57"/>
      <c r="R172" s="57"/>
      <c r="S172" s="57"/>
      <c r="Z172" s="87"/>
      <c r="AA172" s="25"/>
      <c r="AB172" s="25"/>
      <c r="AC172" s="217"/>
      <c r="AD172" s="25"/>
      <c r="AE172" s="25"/>
      <c r="AF172" s="25"/>
      <c r="AG172" s="25"/>
      <c r="AH172" s="256"/>
      <c r="AJ172" s="89"/>
      <c r="AL172" s="89"/>
      <c r="AN172" s="89"/>
      <c r="AO172" s="218"/>
      <c r="AP172" s="89"/>
      <c r="AQ172" s="218"/>
      <c r="AR172" s="89"/>
      <c r="AU172" s="219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5"/>
      <c r="BQ172" s="25"/>
      <c r="BR172" s="24"/>
      <c r="BS172" s="24"/>
      <c r="BT172" s="24"/>
      <c r="BU172" s="24"/>
    </row>
    <row r="173" spans="9:73" s="46" customFormat="1" x14ac:dyDescent="0.25">
      <c r="I173" s="215"/>
      <c r="L173" s="216"/>
      <c r="M173" s="216"/>
      <c r="Q173" s="57"/>
      <c r="R173" s="57"/>
      <c r="S173" s="57"/>
      <c r="Z173" s="87"/>
      <c r="AA173" s="25"/>
      <c r="AB173" s="25"/>
      <c r="AC173" s="217"/>
      <c r="AD173" s="25"/>
      <c r="AE173" s="25"/>
      <c r="AF173" s="25"/>
      <c r="AG173" s="25"/>
      <c r="AH173" s="256"/>
      <c r="AJ173" s="89"/>
      <c r="AL173" s="89"/>
      <c r="AN173" s="89"/>
      <c r="AO173" s="218"/>
      <c r="AP173" s="89"/>
      <c r="AQ173" s="218"/>
      <c r="AR173" s="89"/>
      <c r="AU173" s="219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5"/>
      <c r="BQ173" s="25"/>
      <c r="BR173" s="24"/>
      <c r="BS173" s="24"/>
      <c r="BT173" s="24"/>
      <c r="BU173" s="24"/>
    </row>
    <row r="174" spans="9:73" s="46" customFormat="1" x14ac:dyDescent="0.25">
      <c r="I174" s="215"/>
      <c r="L174" s="216"/>
      <c r="M174" s="216"/>
      <c r="Q174" s="57"/>
      <c r="R174" s="57"/>
      <c r="S174" s="57"/>
      <c r="Z174" s="87"/>
      <c r="AA174" s="25"/>
      <c r="AB174" s="25"/>
      <c r="AC174" s="217"/>
      <c r="AD174" s="25"/>
      <c r="AE174" s="25"/>
      <c r="AF174" s="25"/>
      <c r="AG174" s="25"/>
      <c r="AH174" s="256"/>
      <c r="AJ174" s="89"/>
      <c r="AL174" s="89"/>
      <c r="AN174" s="89"/>
      <c r="AO174" s="218"/>
      <c r="AP174" s="89"/>
      <c r="AQ174" s="218"/>
      <c r="AR174" s="89"/>
      <c r="AU174" s="219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5"/>
      <c r="BQ174" s="25"/>
      <c r="BR174" s="24"/>
      <c r="BS174" s="24"/>
      <c r="BT174" s="24"/>
      <c r="BU174" s="24"/>
    </row>
    <row r="175" spans="9:73" s="46" customFormat="1" x14ac:dyDescent="0.25">
      <c r="I175" s="215"/>
      <c r="L175" s="216"/>
      <c r="M175" s="216"/>
      <c r="Q175" s="57"/>
      <c r="R175" s="57"/>
      <c r="S175" s="57"/>
      <c r="Z175" s="87"/>
      <c r="AA175" s="25"/>
      <c r="AB175" s="25"/>
      <c r="AC175" s="217"/>
      <c r="AD175" s="25"/>
      <c r="AE175" s="25"/>
      <c r="AF175" s="25"/>
      <c r="AG175" s="25"/>
      <c r="AH175" s="256"/>
      <c r="AJ175" s="89"/>
      <c r="AL175" s="89"/>
      <c r="AN175" s="89"/>
      <c r="AO175" s="218"/>
      <c r="AP175" s="89"/>
      <c r="AQ175" s="218"/>
      <c r="AR175" s="89"/>
      <c r="AU175" s="219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5"/>
      <c r="BQ175" s="25"/>
      <c r="BR175" s="24"/>
      <c r="BS175" s="24"/>
      <c r="BT175" s="24"/>
      <c r="BU175" s="24"/>
    </row>
    <row r="176" spans="9:73" s="46" customFormat="1" x14ac:dyDescent="0.25">
      <c r="I176" s="215"/>
      <c r="L176" s="216"/>
      <c r="M176" s="216"/>
      <c r="Q176" s="57"/>
      <c r="R176" s="57"/>
      <c r="S176" s="57"/>
      <c r="Z176" s="87"/>
      <c r="AA176" s="25"/>
      <c r="AB176" s="25"/>
      <c r="AC176" s="217"/>
      <c r="AD176" s="25"/>
      <c r="AE176" s="25"/>
      <c r="AF176" s="25"/>
      <c r="AG176" s="25"/>
      <c r="AH176" s="256"/>
      <c r="AJ176" s="89"/>
      <c r="AL176" s="89"/>
      <c r="AN176" s="89"/>
      <c r="AO176" s="218"/>
      <c r="AP176" s="89"/>
      <c r="AQ176" s="218"/>
      <c r="AR176" s="89"/>
      <c r="AU176" s="219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5"/>
      <c r="BQ176" s="25"/>
      <c r="BR176" s="24"/>
      <c r="BS176" s="24"/>
      <c r="BT176" s="24"/>
      <c r="BU176" s="24"/>
    </row>
    <row r="177" spans="9:73" s="46" customFormat="1" x14ac:dyDescent="0.25">
      <c r="I177" s="215"/>
      <c r="L177" s="216"/>
      <c r="M177" s="216"/>
      <c r="Q177" s="57"/>
      <c r="R177" s="57"/>
      <c r="S177" s="57"/>
      <c r="Z177" s="87"/>
      <c r="AA177" s="25"/>
      <c r="AB177" s="25"/>
      <c r="AC177" s="217"/>
      <c r="AD177" s="25"/>
      <c r="AE177" s="25"/>
      <c r="AF177" s="25"/>
      <c r="AG177" s="25"/>
      <c r="AH177" s="256"/>
      <c r="AJ177" s="89"/>
      <c r="AL177" s="89"/>
      <c r="AN177" s="89"/>
      <c r="AO177" s="218"/>
      <c r="AP177" s="89"/>
      <c r="AQ177" s="218"/>
      <c r="AR177" s="89"/>
      <c r="AU177" s="219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5"/>
      <c r="BQ177" s="25"/>
      <c r="BR177" s="24"/>
      <c r="BS177" s="24"/>
      <c r="BT177" s="24"/>
      <c r="BU177" s="24"/>
    </row>
    <row r="178" spans="9:73" s="46" customFormat="1" x14ac:dyDescent="0.25">
      <c r="I178" s="215"/>
      <c r="L178" s="216"/>
      <c r="M178" s="216"/>
      <c r="Q178" s="57"/>
      <c r="R178" s="57"/>
      <c r="S178" s="57"/>
      <c r="Z178" s="87"/>
      <c r="AA178" s="25"/>
      <c r="AB178" s="25"/>
      <c r="AC178" s="217"/>
      <c r="AD178" s="25"/>
      <c r="AE178" s="25"/>
      <c r="AF178" s="25"/>
      <c r="AG178" s="25"/>
      <c r="AH178" s="256"/>
      <c r="AJ178" s="89"/>
      <c r="AL178" s="89"/>
      <c r="AN178" s="89"/>
      <c r="AO178" s="218"/>
      <c r="AP178" s="89"/>
      <c r="AQ178" s="218"/>
      <c r="AR178" s="89"/>
      <c r="AU178" s="219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5"/>
      <c r="BQ178" s="25"/>
      <c r="BR178" s="24"/>
      <c r="BS178" s="24"/>
      <c r="BT178" s="24"/>
      <c r="BU178" s="24"/>
    </row>
    <row r="179" spans="9:73" s="46" customFormat="1" x14ac:dyDescent="0.25">
      <c r="I179" s="215"/>
      <c r="L179" s="216"/>
      <c r="M179" s="216"/>
      <c r="Q179" s="57"/>
      <c r="R179" s="57"/>
      <c r="S179" s="57"/>
      <c r="Z179" s="87"/>
      <c r="AA179" s="25"/>
      <c r="AB179" s="25"/>
      <c r="AC179" s="217"/>
      <c r="AD179" s="25"/>
      <c r="AE179" s="25"/>
      <c r="AF179" s="25"/>
      <c r="AG179" s="25"/>
      <c r="AH179" s="256"/>
      <c r="AJ179" s="89"/>
      <c r="AL179" s="89"/>
      <c r="AN179" s="89"/>
      <c r="AO179" s="218"/>
      <c r="AP179" s="89"/>
      <c r="AQ179" s="218"/>
      <c r="AR179" s="89"/>
      <c r="AU179" s="219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5"/>
      <c r="BQ179" s="25"/>
      <c r="BR179" s="24"/>
      <c r="BS179" s="24"/>
      <c r="BT179" s="24"/>
      <c r="BU179" s="24"/>
    </row>
    <row r="180" spans="9:73" s="46" customFormat="1" x14ac:dyDescent="0.25">
      <c r="I180" s="215"/>
      <c r="L180" s="216"/>
      <c r="M180" s="216"/>
      <c r="Q180" s="57"/>
      <c r="R180" s="57"/>
      <c r="S180" s="57"/>
      <c r="Z180" s="87"/>
      <c r="AA180" s="25"/>
      <c r="AB180" s="25"/>
      <c r="AC180" s="217"/>
      <c r="AD180" s="25"/>
      <c r="AE180" s="25"/>
      <c r="AF180" s="25"/>
      <c r="AG180" s="25"/>
      <c r="AH180" s="256"/>
      <c r="AJ180" s="89"/>
      <c r="AL180" s="89"/>
      <c r="AN180" s="89"/>
      <c r="AO180" s="218"/>
      <c r="AP180" s="89"/>
      <c r="AQ180" s="218"/>
      <c r="AR180" s="89"/>
      <c r="AU180" s="219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5"/>
      <c r="BQ180" s="25"/>
      <c r="BR180" s="24"/>
      <c r="BS180" s="24"/>
      <c r="BT180" s="24"/>
      <c r="BU180" s="24"/>
    </row>
    <row r="181" spans="9:73" s="46" customFormat="1" x14ac:dyDescent="0.25">
      <c r="I181" s="215"/>
      <c r="L181" s="216"/>
      <c r="M181" s="216"/>
      <c r="Q181" s="57"/>
      <c r="R181" s="57"/>
      <c r="S181" s="57"/>
      <c r="Z181" s="87"/>
      <c r="AA181" s="25"/>
      <c r="AB181" s="25"/>
      <c r="AC181" s="217"/>
      <c r="AD181" s="25"/>
      <c r="AE181" s="25"/>
      <c r="AF181" s="25"/>
      <c r="AG181" s="25"/>
      <c r="AH181" s="256"/>
      <c r="AJ181" s="89"/>
      <c r="AL181" s="89"/>
      <c r="AN181" s="89"/>
      <c r="AO181" s="218"/>
      <c r="AP181" s="89"/>
      <c r="AQ181" s="218"/>
      <c r="AR181" s="89"/>
      <c r="AU181" s="219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5"/>
      <c r="BQ181" s="25"/>
      <c r="BR181" s="24"/>
      <c r="BS181" s="24"/>
      <c r="BT181" s="24"/>
      <c r="BU181" s="24"/>
    </row>
    <row r="182" spans="9:73" s="46" customFormat="1" x14ac:dyDescent="0.25">
      <c r="I182" s="215"/>
      <c r="L182" s="216"/>
      <c r="M182" s="216"/>
      <c r="Q182" s="57"/>
      <c r="R182" s="57"/>
      <c r="S182" s="57"/>
      <c r="Z182" s="87"/>
      <c r="AA182" s="25"/>
      <c r="AB182" s="25"/>
      <c r="AC182" s="217"/>
      <c r="AD182" s="25"/>
      <c r="AE182" s="25"/>
      <c r="AF182" s="25"/>
      <c r="AG182" s="25"/>
      <c r="AH182" s="256"/>
      <c r="AJ182" s="89"/>
      <c r="AL182" s="89"/>
      <c r="AN182" s="89"/>
      <c r="AO182" s="218"/>
      <c r="AP182" s="89"/>
      <c r="AQ182" s="218"/>
      <c r="AR182" s="89"/>
      <c r="AU182" s="219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5"/>
      <c r="BQ182" s="25"/>
      <c r="BR182" s="24"/>
      <c r="BS182" s="24"/>
      <c r="BT182" s="24"/>
      <c r="BU182" s="24"/>
    </row>
    <row r="183" spans="9:73" s="46" customFormat="1" x14ac:dyDescent="0.25">
      <c r="I183" s="215"/>
      <c r="L183" s="216"/>
      <c r="M183" s="216"/>
      <c r="Q183" s="57"/>
      <c r="R183" s="57"/>
      <c r="S183" s="57"/>
      <c r="Z183" s="87"/>
      <c r="AA183" s="25"/>
      <c r="AB183" s="25"/>
      <c r="AC183" s="217"/>
      <c r="AD183" s="25"/>
      <c r="AE183" s="25"/>
      <c r="AF183" s="25"/>
      <c r="AG183" s="25"/>
      <c r="AH183" s="256"/>
      <c r="AJ183" s="89"/>
      <c r="AL183" s="89"/>
      <c r="AN183" s="89"/>
      <c r="AO183" s="218"/>
      <c r="AP183" s="89"/>
      <c r="AQ183" s="218"/>
      <c r="AR183" s="89"/>
      <c r="AU183" s="219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5"/>
      <c r="BQ183" s="25"/>
      <c r="BR183" s="24"/>
      <c r="BS183" s="24"/>
      <c r="BT183" s="24"/>
      <c r="BU183" s="24"/>
    </row>
    <row r="184" spans="9:73" s="46" customFormat="1" x14ac:dyDescent="0.25">
      <c r="I184" s="215"/>
      <c r="L184" s="216"/>
      <c r="M184" s="216"/>
      <c r="Q184" s="57"/>
      <c r="R184" s="57"/>
      <c r="S184" s="57"/>
      <c r="Z184" s="87"/>
      <c r="AA184" s="25"/>
      <c r="AB184" s="25"/>
      <c r="AC184" s="217"/>
      <c r="AD184" s="25"/>
      <c r="AE184" s="25"/>
      <c r="AF184" s="25"/>
      <c r="AG184" s="25"/>
      <c r="AH184" s="256"/>
      <c r="AJ184" s="89"/>
      <c r="AL184" s="89"/>
      <c r="AN184" s="89"/>
      <c r="AO184" s="218"/>
      <c r="AP184" s="89"/>
      <c r="AQ184" s="218"/>
      <c r="AR184" s="89"/>
      <c r="AU184" s="219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5"/>
      <c r="BQ184" s="25"/>
      <c r="BR184" s="24"/>
      <c r="BS184" s="24"/>
      <c r="BT184" s="24"/>
      <c r="BU184" s="24"/>
    </row>
    <row r="185" spans="9:73" s="46" customFormat="1" x14ac:dyDescent="0.25">
      <c r="I185" s="215"/>
      <c r="L185" s="216"/>
      <c r="M185" s="216"/>
      <c r="Q185" s="57"/>
      <c r="R185" s="57"/>
      <c r="S185" s="57"/>
      <c r="Z185" s="87"/>
      <c r="AA185" s="25"/>
      <c r="AB185" s="25"/>
      <c r="AC185" s="217"/>
      <c r="AD185" s="25"/>
      <c r="AE185" s="25"/>
      <c r="AF185" s="25"/>
      <c r="AG185" s="25"/>
      <c r="AH185" s="256"/>
      <c r="AJ185" s="89"/>
      <c r="AL185" s="89"/>
      <c r="AN185" s="89"/>
      <c r="AO185" s="218"/>
      <c r="AP185" s="89"/>
      <c r="AQ185" s="218"/>
      <c r="AR185" s="89"/>
      <c r="AU185" s="219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5"/>
      <c r="BQ185" s="25"/>
      <c r="BR185" s="24"/>
      <c r="BS185" s="24"/>
      <c r="BT185" s="24"/>
      <c r="BU185" s="24"/>
    </row>
    <row r="186" spans="9:73" s="46" customFormat="1" x14ac:dyDescent="0.25">
      <c r="I186" s="215"/>
      <c r="L186" s="216"/>
      <c r="M186" s="216"/>
      <c r="Q186" s="57"/>
      <c r="R186" s="57"/>
      <c r="S186" s="57"/>
      <c r="Z186" s="87"/>
      <c r="AA186" s="25"/>
      <c r="AB186" s="25"/>
      <c r="AC186" s="217"/>
      <c r="AD186" s="25"/>
      <c r="AE186" s="25"/>
      <c r="AF186" s="25"/>
      <c r="AG186" s="25"/>
      <c r="AH186" s="256"/>
      <c r="AJ186" s="89"/>
      <c r="AL186" s="89"/>
      <c r="AN186" s="89"/>
      <c r="AO186" s="218"/>
      <c r="AP186" s="89"/>
      <c r="AQ186" s="218"/>
      <c r="AR186" s="89"/>
      <c r="AU186" s="219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5"/>
      <c r="BQ186" s="25"/>
      <c r="BR186" s="24"/>
      <c r="BS186" s="24"/>
      <c r="BT186" s="24"/>
      <c r="BU186" s="24"/>
    </row>
    <row r="187" spans="9:73" s="46" customFormat="1" x14ac:dyDescent="0.25">
      <c r="I187" s="215"/>
      <c r="L187" s="216"/>
      <c r="M187" s="216"/>
      <c r="Q187" s="57"/>
      <c r="R187" s="57"/>
      <c r="S187" s="57"/>
      <c r="Z187" s="87"/>
      <c r="AA187" s="25"/>
      <c r="AB187" s="25"/>
      <c r="AC187" s="217"/>
      <c r="AD187" s="25"/>
      <c r="AE187" s="25"/>
      <c r="AF187" s="25"/>
      <c r="AG187" s="25"/>
      <c r="AH187" s="256"/>
      <c r="AJ187" s="89"/>
      <c r="AL187" s="89"/>
      <c r="AN187" s="89"/>
      <c r="AO187" s="218"/>
      <c r="AP187" s="89"/>
      <c r="AQ187" s="218"/>
      <c r="AR187" s="89"/>
      <c r="AU187" s="219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5"/>
      <c r="BQ187" s="25"/>
      <c r="BR187" s="24"/>
      <c r="BS187" s="24"/>
      <c r="BT187" s="24"/>
      <c r="BU187" s="24"/>
    </row>
    <row r="188" spans="9:73" s="46" customFormat="1" x14ac:dyDescent="0.25">
      <c r="I188" s="215"/>
      <c r="L188" s="216"/>
      <c r="M188" s="216"/>
      <c r="Q188" s="57"/>
      <c r="R188" s="57"/>
      <c r="S188" s="57"/>
      <c r="Z188" s="87"/>
      <c r="AA188" s="25"/>
      <c r="AB188" s="25"/>
      <c r="AC188" s="217"/>
      <c r="AD188" s="25"/>
      <c r="AE188" s="25"/>
      <c r="AF188" s="25"/>
      <c r="AG188" s="25"/>
      <c r="AH188" s="256"/>
      <c r="AJ188" s="89"/>
      <c r="AL188" s="89"/>
      <c r="AN188" s="89"/>
      <c r="AO188" s="218"/>
      <c r="AP188" s="89"/>
      <c r="AQ188" s="218"/>
      <c r="AR188" s="89"/>
      <c r="AU188" s="219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5"/>
      <c r="BQ188" s="25"/>
      <c r="BR188" s="24"/>
      <c r="BS188" s="24"/>
      <c r="BT188" s="24"/>
      <c r="BU188" s="24"/>
    </row>
    <row r="189" spans="9:73" s="46" customFormat="1" x14ac:dyDescent="0.25">
      <c r="I189" s="215"/>
      <c r="L189" s="216"/>
      <c r="M189" s="216"/>
      <c r="Q189" s="57"/>
      <c r="R189" s="57"/>
      <c r="S189" s="57"/>
      <c r="Z189" s="87"/>
      <c r="AA189" s="25"/>
      <c r="AB189" s="25"/>
      <c r="AC189" s="217"/>
      <c r="AD189" s="25"/>
      <c r="AE189" s="25"/>
      <c r="AF189" s="25"/>
      <c r="AG189" s="25"/>
      <c r="AH189" s="256"/>
      <c r="AJ189" s="89"/>
      <c r="AL189" s="89"/>
      <c r="AN189" s="89"/>
      <c r="AO189" s="218"/>
      <c r="AP189" s="89"/>
      <c r="AQ189" s="218"/>
      <c r="AR189" s="89"/>
      <c r="AU189" s="219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5"/>
      <c r="BQ189" s="25"/>
      <c r="BR189" s="24"/>
      <c r="BS189" s="24"/>
      <c r="BT189" s="24"/>
      <c r="BU189" s="24"/>
    </row>
    <row r="190" spans="9:73" s="46" customFormat="1" x14ac:dyDescent="0.25">
      <c r="I190" s="215"/>
      <c r="L190" s="216"/>
      <c r="M190" s="216"/>
      <c r="Q190" s="57"/>
      <c r="R190" s="57"/>
      <c r="S190" s="57"/>
      <c r="Z190" s="87"/>
      <c r="AA190" s="25"/>
      <c r="AB190" s="25"/>
      <c r="AC190" s="217"/>
      <c r="AD190" s="25"/>
      <c r="AE190" s="25"/>
      <c r="AF190" s="25"/>
      <c r="AG190" s="25"/>
      <c r="AH190" s="256"/>
      <c r="AJ190" s="89"/>
      <c r="AL190" s="89"/>
      <c r="AN190" s="89"/>
      <c r="AO190" s="218"/>
      <c r="AP190" s="89"/>
      <c r="AQ190" s="218"/>
      <c r="AR190" s="89"/>
      <c r="AU190" s="219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5"/>
      <c r="BQ190" s="25"/>
      <c r="BR190" s="24"/>
      <c r="BS190" s="24"/>
      <c r="BT190" s="24"/>
      <c r="BU190" s="24"/>
    </row>
    <row r="191" spans="9:73" s="46" customFormat="1" x14ac:dyDescent="0.25">
      <c r="I191" s="215"/>
      <c r="L191" s="216"/>
      <c r="M191" s="216"/>
      <c r="Q191" s="57"/>
      <c r="R191" s="57"/>
      <c r="S191" s="57"/>
      <c r="Z191" s="87"/>
      <c r="AA191" s="25"/>
      <c r="AB191" s="25"/>
      <c r="AC191" s="217"/>
      <c r="AD191" s="25"/>
      <c r="AE191" s="25"/>
      <c r="AF191" s="25"/>
      <c r="AG191" s="25"/>
      <c r="AH191" s="256"/>
      <c r="AJ191" s="89"/>
      <c r="AL191" s="89"/>
      <c r="AN191" s="89"/>
      <c r="AO191" s="218"/>
      <c r="AP191" s="89"/>
      <c r="AQ191" s="218"/>
      <c r="AR191" s="89"/>
      <c r="AU191" s="219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5"/>
      <c r="BQ191" s="25"/>
      <c r="BR191" s="24"/>
      <c r="BS191" s="24"/>
      <c r="BT191" s="24"/>
      <c r="BU191" s="24"/>
    </row>
    <row r="192" spans="9:73" s="46" customFormat="1" x14ac:dyDescent="0.25">
      <c r="I192" s="215"/>
      <c r="L192" s="216"/>
      <c r="M192" s="216"/>
      <c r="Q192" s="57"/>
      <c r="R192" s="57"/>
      <c r="S192" s="57"/>
      <c r="Z192" s="87"/>
      <c r="AA192" s="25"/>
      <c r="AB192" s="25"/>
      <c r="AC192" s="217"/>
      <c r="AD192" s="25"/>
      <c r="AE192" s="25"/>
      <c r="AF192" s="25"/>
      <c r="AG192" s="25"/>
      <c r="AH192" s="256"/>
      <c r="AJ192" s="89"/>
      <c r="AL192" s="89"/>
      <c r="AN192" s="89"/>
      <c r="AO192" s="218"/>
      <c r="AP192" s="89"/>
      <c r="AQ192" s="218"/>
      <c r="AR192" s="89"/>
      <c r="AU192" s="219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5"/>
      <c r="BQ192" s="25"/>
      <c r="BR192" s="24"/>
      <c r="BS192" s="24"/>
      <c r="BT192" s="24"/>
      <c r="BU192" s="24"/>
    </row>
    <row r="193" spans="9:73" s="46" customFormat="1" x14ac:dyDescent="0.25">
      <c r="I193" s="215"/>
      <c r="L193" s="216"/>
      <c r="M193" s="216"/>
      <c r="Q193" s="57"/>
      <c r="R193" s="57"/>
      <c r="S193" s="57"/>
      <c r="Z193" s="87"/>
      <c r="AA193" s="25"/>
      <c r="AB193" s="25"/>
      <c r="AC193" s="217"/>
      <c r="AD193" s="25"/>
      <c r="AE193" s="25"/>
      <c r="AF193" s="25"/>
      <c r="AG193" s="25"/>
      <c r="AH193" s="256"/>
      <c r="AJ193" s="89"/>
      <c r="AL193" s="89"/>
      <c r="AN193" s="89"/>
      <c r="AO193" s="218"/>
      <c r="AP193" s="89"/>
      <c r="AQ193" s="218"/>
      <c r="AR193" s="89"/>
      <c r="AU193" s="219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5"/>
      <c r="BQ193" s="25"/>
      <c r="BR193" s="24"/>
      <c r="BS193" s="24"/>
      <c r="BT193" s="24"/>
      <c r="BU193" s="24"/>
    </row>
    <row r="194" spans="9:73" s="46" customFormat="1" x14ac:dyDescent="0.25">
      <c r="I194" s="215"/>
      <c r="L194" s="216"/>
      <c r="M194" s="216"/>
      <c r="Q194" s="57"/>
      <c r="R194" s="57"/>
      <c r="S194" s="57"/>
      <c r="Z194" s="87"/>
      <c r="AA194" s="25"/>
      <c r="AB194" s="25"/>
      <c r="AC194" s="217"/>
      <c r="AD194" s="25"/>
      <c r="AE194" s="25"/>
      <c r="AF194" s="25"/>
      <c r="AG194" s="25"/>
      <c r="AH194" s="256"/>
      <c r="AJ194" s="89"/>
      <c r="AL194" s="89"/>
      <c r="AN194" s="89"/>
      <c r="AO194" s="218"/>
      <c r="AP194" s="89"/>
      <c r="AQ194" s="218"/>
      <c r="AR194" s="89"/>
      <c r="AU194" s="219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5"/>
      <c r="BQ194" s="25"/>
      <c r="BR194" s="24"/>
      <c r="BS194" s="24"/>
      <c r="BT194" s="24"/>
      <c r="BU194" s="24"/>
    </row>
    <row r="195" spans="9:73" s="46" customFormat="1" x14ac:dyDescent="0.25">
      <c r="I195" s="215"/>
      <c r="L195" s="216"/>
      <c r="M195" s="216"/>
      <c r="Q195" s="57"/>
      <c r="R195" s="57"/>
      <c r="S195" s="57"/>
      <c r="Z195" s="87"/>
      <c r="AA195" s="25"/>
      <c r="AB195" s="25"/>
      <c r="AC195" s="217"/>
      <c r="AD195" s="25"/>
      <c r="AE195" s="25"/>
      <c r="AF195" s="25"/>
      <c r="AG195" s="25"/>
      <c r="AH195" s="256"/>
      <c r="AJ195" s="89"/>
      <c r="AL195" s="89"/>
      <c r="AN195" s="89"/>
      <c r="AO195" s="218"/>
      <c r="AP195" s="89"/>
      <c r="AQ195" s="218"/>
      <c r="AR195" s="89"/>
      <c r="AU195" s="219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5"/>
      <c r="BQ195" s="25"/>
      <c r="BR195" s="24"/>
      <c r="BS195" s="24"/>
      <c r="BT195" s="24"/>
      <c r="BU195" s="24"/>
    </row>
    <row r="196" spans="9:73" s="46" customFormat="1" x14ac:dyDescent="0.25">
      <c r="I196" s="215"/>
      <c r="L196" s="216"/>
      <c r="M196" s="216"/>
      <c r="Q196" s="57"/>
      <c r="R196" s="57"/>
      <c r="S196" s="57"/>
      <c r="Z196" s="87"/>
      <c r="AA196" s="25"/>
      <c r="AB196" s="25"/>
      <c r="AC196" s="217"/>
      <c r="AD196" s="25"/>
      <c r="AE196" s="25"/>
      <c r="AF196" s="25"/>
      <c r="AG196" s="25"/>
      <c r="AH196" s="256"/>
      <c r="AJ196" s="89"/>
      <c r="AL196" s="89"/>
      <c r="AN196" s="89"/>
      <c r="AO196" s="218"/>
      <c r="AP196" s="89"/>
      <c r="AQ196" s="218"/>
      <c r="AR196" s="89"/>
      <c r="AU196" s="219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5"/>
      <c r="BQ196" s="25"/>
      <c r="BR196" s="24"/>
      <c r="BS196" s="24"/>
      <c r="BT196" s="24"/>
      <c r="BU196" s="24"/>
    </row>
    <row r="197" spans="9:73" s="46" customFormat="1" x14ac:dyDescent="0.25">
      <c r="I197" s="215"/>
      <c r="L197" s="216"/>
      <c r="M197" s="216"/>
      <c r="Q197" s="57"/>
      <c r="R197" s="57"/>
      <c r="S197" s="57"/>
      <c r="Z197" s="87"/>
      <c r="AA197" s="25"/>
      <c r="AB197" s="25"/>
      <c r="AC197" s="217"/>
      <c r="AD197" s="25"/>
      <c r="AE197" s="25"/>
      <c r="AF197" s="25"/>
      <c r="AG197" s="25"/>
      <c r="AH197" s="256"/>
      <c r="AJ197" s="89"/>
      <c r="AL197" s="89"/>
      <c r="AN197" s="89"/>
      <c r="AO197" s="218"/>
      <c r="AP197" s="89"/>
      <c r="AQ197" s="218"/>
      <c r="AR197" s="89"/>
      <c r="AU197" s="219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5"/>
      <c r="BQ197" s="25"/>
      <c r="BR197" s="24"/>
      <c r="BS197" s="24"/>
      <c r="BT197" s="24"/>
      <c r="BU197" s="24"/>
    </row>
    <row r="198" spans="9:73" s="46" customFormat="1" x14ac:dyDescent="0.25">
      <c r="I198" s="215"/>
      <c r="L198" s="216"/>
      <c r="M198" s="216"/>
      <c r="Q198" s="57"/>
      <c r="R198" s="57"/>
      <c r="S198" s="57"/>
      <c r="Z198" s="87"/>
      <c r="AA198" s="25"/>
      <c r="AB198" s="25"/>
      <c r="AC198" s="217"/>
      <c r="AD198" s="25"/>
      <c r="AE198" s="25"/>
      <c r="AF198" s="25"/>
      <c r="AG198" s="25"/>
      <c r="AH198" s="256"/>
      <c r="AJ198" s="89"/>
      <c r="AL198" s="89"/>
      <c r="AN198" s="89"/>
      <c r="AO198" s="218"/>
      <c r="AP198" s="89"/>
      <c r="AQ198" s="218"/>
      <c r="AR198" s="89"/>
      <c r="AU198" s="219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5"/>
      <c r="BQ198" s="25"/>
      <c r="BR198" s="24"/>
      <c r="BS198" s="24"/>
      <c r="BT198" s="24"/>
      <c r="BU198" s="24"/>
    </row>
    <row r="199" spans="9:73" s="46" customFormat="1" x14ac:dyDescent="0.25">
      <c r="I199" s="215"/>
      <c r="L199" s="216"/>
      <c r="M199" s="216"/>
      <c r="Q199" s="57"/>
      <c r="R199" s="57"/>
      <c r="S199" s="57"/>
      <c r="Z199" s="87"/>
      <c r="AA199" s="25"/>
      <c r="AB199" s="25"/>
      <c r="AC199" s="217"/>
      <c r="AD199" s="25"/>
      <c r="AE199" s="25"/>
      <c r="AF199" s="25"/>
      <c r="AG199" s="25"/>
      <c r="AH199" s="256"/>
      <c r="AJ199" s="89"/>
      <c r="AL199" s="89"/>
      <c r="AN199" s="89"/>
      <c r="AO199" s="218"/>
      <c r="AP199" s="89"/>
      <c r="AQ199" s="218"/>
      <c r="AR199" s="89"/>
      <c r="AU199" s="219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5"/>
      <c r="BQ199" s="25"/>
      <c r="BR199" s="24"/>
      <c r="BS199" s="24"/>
      <c r="BT199" s="24"/>
      <c r="BU199" s="24"/>
    </row>
    <row r="200" spans="9:73" s="46" customFormat="1" x14ac:dyDescent="0.25">
      <c r="I200" s="215"/>
      <c r="L200" s="216"/>
      <c r="M200" s="216"/>
      <c r="Q200" s="57"/>
      <c r="R200" s="57"/>
      <c r="S200" s="57"/>
      <c r="Z200" s="87"/>
      <c r="AA200" s="25"/>
      <c r="AB200" s="25"/>
      <c r="AC200" s="217"/>
      <c r="AD200" s="25"/>
      <c r="AE200" s="25"/>
      <c r="AF200" s="25"/>
      <c r="AG200" s="25"/>
      <c r="AH200" s="256"/>
      <c r="AJ200" s="89"/>
      <c r="AL200" s="89"/>
      <c r="AN200" s="89"/>
      <c r="AO200" s="218"/>
      <c r="AP200" s="89"/>
      <c r="AQ200" s="218"/>
      <c r="AR200" s="89"/>
      <c r="AU200" s="219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5"/>
      <c r="BQ200" s="25"/>
      <c r="BR200" s="24"/>
      <c r="BS200" s="24"/>
      <c r="BT200" s="24"/>
      <c r="BU200" s="24"/>
    </row>
    <row r="201" spans="9:73" s="46" customFormat="1" x14ac:dyDescent="0.25">
      <c r="I201" s="215"/>
      <c r="L201" s="216"/>
      <c r="M201" s="216"/>
      <c r="Q201" s="57"/>
      <c r="R201" s="57"/>
      <c r="S201" s="57"/>
      <c r="Z201" s="87"/>
      <c r="AA201" s="25"/>
      <c r="AB201" s="25"/>
      <c r="AC201" s="217"/>
      <c r="AD201" s="25"/>
      <c r="AE201" s="25"/>
      <c r="AF201" s="25"/>
      <c r="AG201" s="25"/>
      <c r="AH201" s="256"/>
      <c r="AJ201" s="89"/>
      <c r="AL201" s="89"/>
      <c r="AN201" s="89"/>
      <c r="AO201" s="218"/>
      <c r="AP201" s="89"/>
      <c r="AQ201" s="218"/>
      <c r="AR201" s="89"/>
      <c r="AU201" s="219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5"/>
      <c r="BQ201" s="25"/>
      <c r="BR201" s="24"/>
      <c r="BS201" s="24"/>
      <c r="BT201" s="24"/>
      <c r="BU201" s="24"/>
    </row>
    <row r="202" spans="9:73" s="46" customFormat="1" x14ac:dyDescent="0.25">
      <c r="I202" s="215"/>
      <c r="L202" s="216"/>
      <c r="M202" s="216"/>
      <c r="Q202" s="57"/>
      <c r="R202" s="57"/>
      <c r="S202" s="57"/>
      <c r="Z202" s="87"/>
      <c r="AA202" s="25"/>
      <c r="AB202" s="25"/>
      <c r="AC202" s="217"/>
      <c r="AD202" s="25"/>
      <c r="AE202" s="25"/>
      <c r="AF202" s="25"/>
      <c r="AG202" s="25"/>
      <c r="AH202" s="256"/>
      <c r="AJ202" s="89"/>
      <c r="AL202" s="89"/>
      <c r="AN202" s="89"/>
      <c r="AO202" s="218"/>
      <c r="AP202" s="89"/>
      <c r="AQ202" s="218"/>
      <c r="AR202" s="89"/>
      <c r="AU202" s="219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5"/>
      <c r="BQ202" s="25"/>
      <c r="BR202" s="24"/>
      <c r="BS202" s="24"/>
      <c r="BT202" s="24"/>
      <c r="BU202" s="24"/>
    </row>
    <row r="203" spans="9:73" s="46" customFormat="1" x14ac:dyDescent="0.25">
      <c r="I203" s="215"/>
      <c r="L203" s="216"/>
      <c r="M203" s="216"/>
      <c r="Q203" s="57"/>
      <c r="R203" s="57"/>
      <c r="S203" s="57"/>
      <c r="Z203" s="87"/>
      <c r="AA203" s="25"/>
      <c r="AB203" s="25"/>
      <c r="AC203" s="217"/>
      <c r="AD203" s="25"/>
      <c r="AE203" s="25"/>
      <c r="AF203" s="25"/>
      <c r="AG203" s="25"/>
      <c r="AH203" s="256"/>
      <c r="AJ203" s="89"/>
      <c r="AL203" s="89"/>
      <c r="AN203" s="89"/>
      <c r="AO203" s="218"/>
      <c r="AP203" s="89"/>
      <c r="AQ203" s="218"/>
      <c r="AR203" s="89"/>
      <c r="AU203" s="219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5"/>
      <c r="BQ203" s="25"/>
      <c r="BR203" s="24"/>
      <c r="BS203" s="24"/>
      <c r="BT203" s="24"/>
      <c r="BU203" s="24"/>
    </row>
    <row r="204" spans="9:73" s="46" customFormat="1" x14ac:dyDescent="0.25">
      <c r="I204" s="215"/>
      <c r="L204" s="216"/>
      <c r="M204" s="216"/>
      <c r="Q204" s="57"/>
      <c r="R204" s="57"/>
      <c r="S204" s="57"/>
      <c r="Z204" s="87"/>
      <c r="AA204" s="25"/>
      <c r="AB204" s="25"/>
      <c r="AC204" s="217"/>
      <c r="AD204" s="25"/>
      <c r="AE204" s="25"/>
      <c r="AF204" s="25"/>
      <c r="AG204" s="25"/>
      <c r="AH204" s="256"/>
      <c r="AJ204" s="89"/>
      <c r="AL204" s="89"/>
      <c r="AN204" s="89"/>
      <c r="AO204" s="218"/>
      <c r="AP204" s="89"/>
      <c r="AQ204" s="218"/>
      <c r="AR204" s="89"/>
      <c r="AU204" s="219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5"/>
      <c r="BQ204" s="25"/>
      <c r="BR204" s="24"/>
      <c r="BS204" s="24"/>
      <c r="BT204" s="24"/>
      <c r="BU204" s="24"/>
    </row>
    <row r="205" spans="9:73" s="46" customFormat="1" x14ac:dyDescent="0.25">
      <c r="I205" s="215"/>
      <c r="L205" s="216"/>
      <c r="M205" s="216"/>
      <c r="Q205" s="57"/>
      <c r="R205" s="57"/>
      <c r="S205" s="57"/>
      <c r="Z205" s="87"/>
      <c r="AA205" s="25"/>
      <c r="AB205" s="25"/>
      <c r="AC205" s="217"/>
      <c r="AD205" s="25"/>
      <c r="AE205" s="25"/>
      <c r="AF205" s="25"/>
      <c r="AG205" s="25"/>
      <c r="AH205" s="256"/>
      <c r="AJ205" s="89"/>
      <c r="AL205" s="89"/>
      <c r="AN205" s="89"/>
      <c r="AO205" s="218"/>
      <c r="AP205" s="89"/>
      <c r="AQ205" s="218"/>
      <c r="AR205" s="89"/>
      <c r="AU205" s="219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5"/>
      <c r="BQ205" s="25"/>
      <c r="BR205" s="24"/>
      <c r="BS205" s="24"/>
      <c r="BT205" s="24"/>
      <c r="BU205" s="24"/>
    </row>
    <row r="206" spans="9:73" s="46" customFormat="1" x14ac:dyDescent="0.25">
      <c r="I206" s="215"/>
      <c r="L206" s="216"/>
      <c r="M206" s="216"/>
      <c r="Q206" s="57"/>
      <c r="R206" s="57"/>
      <c r="S206" s="57"/>
      <c r="Z206" s="87"/>
      <c r="AA206" s="25"/>
      <c r="AB206" s="25"/>
      <c r="AC206" s="217"/>
      <c r="AD206" s="25"/>
      <c r="AE206" s="25"/>
      <c r="AF206" s="25"/>
      <c r="AG206" s="25"/>
      <c r="AH206" s="256"/>
      <c r="AJ206" s="89"/>
      <c r="AL206" s="89"/>
      <c r="AN206" s="89"/>
      <c r="AO206" s="218"/>
      <c r="AP206" s="89"/>
      <c r="AQ206" s="218"/>
      <c r="AR206" s="89"/>
      <c r="AU206" s="219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5"/>
      <c r="BQ206" s="25"/>
      <c r="BR206" s="24"/>
      <c r="BS206" s="24"/>
      <c r="BT206" s="24"/>
      <c r="BU206" s="24"/>
    </row>
    <row r="207" spans="9:73" s="46" customFormat="1" x14ac:dyDescent="0.25">
      <c r="I207" s="215"/>
      <c r="L207" s="216"/>
      <c r="M207" s="216"/>
      <c r="Q207" s="57"/>
      <c r="R207" s="57"/>
      <c r="S207" s="57"/>
      <c r="Z207" s="87"/>
      <c r="AA207" s="25"/>
      <c r="AB207" s="25"/>
      <c r="AC207" s="217"/>
      <c r="AD207" s="25"/>
      <c r="AE207" s="25"/>
      <c r="AF207" s="25"/>
      <c r="AG207" s="25"/>
      <c r="AH207" s="256"/>
      <c r="AJ207" s="89"/>
      <c r="AL207" s="89"/>
      <c r="AN207" s="89"/>
      <c r="AO207" s="218"/>
      <c r="AP207" s="89"/>
      <c r="AQ207" s="218"/>
      <c r="AR207" s="89"/>
      <c r="AU207" s="219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5"/>
      <c r="BQ207" s="25"/>
      <c r="BR207" s="24"/>
      <c r="BS207" s="24"/>
      <c r="BT207" s="24"/>
      <c r="BU207" s="24"/>
    </row>
    <row r="208" spans="9:73" s="46" customFormat="1" x14ac:dyDescent="0.25">
      <c r="I208" s="215"/>
      <c r="L208" s="216"/>
      <c r="M208" s="216"/>
      <c r="Q208" s="57"/>
      <c r="R208" s="57"/>
      <c r="S208" s="57"/>
      <c r="Z208" s="87"/>
      <c r="AA208" s="25"/>
      <c r="AB208" s="25"/>
      <c r="AC208" s="217"/>
      <c r="AD208" s="25"/>
      <c r="AE208" s="25"/>
      <c r="AF208" s="25"/>
      <c r="AG208" s="25"/>
      <c r="AH208" s="256"/>
      <c r="AJ208" s="89"/>
      <c r="AL208" s="89"/>
      <c r="AN208" s="89"/>
      <c r="AO208" s="218"/>
      <c r="AP208" s="89"/>
      <c r="AQ208" s="218"/>
      <c r="AR208" s="89"/>
      <c r="AU208" s="219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5"/>
      <c r="BQ208" s="25"/>
      <c r="BR208" s="24"/>
      <c r="BS208" s="24"/>
      <c r="BT208" s="24"/>
      <c r="BU208" s="24"/>
    </row>
    <row r="209" spans="9:73" s="46" customFormat="1" x14ac:dyDescent="0.25">
      <c r="I209" s="215"/>
      <c r="L209" s="216"/>
      <c r="M209" s="216"/>
      <c r="Q209" s="57"/>
      <c r="R209" s="57"/>
      <c r="S209" s="57"/>
      <c r="Z209" s="87"/>
      <c r="AA209" s="25"/>
      <c r="AB209" s="25"/>
      <c r="AC209" s="217"/>
      <c r="AD209" s="25"/>
      <c r="AE209" s="25"/>
      <c r="AF209" s="25"/>
      <c r="AG209" s="25"/>
      <c r="AH209" s="256"/>
      <c r="AJ209" s="89"/>
      <c r="AL209" s="89"/>
      <c r="AN209" s="89"/>
      <c r="AO209" s="218"/>
      <c r="AP209" s="89"/>
      <c r="AQ209" s="218"/>
      <c r="AR209" s="89"/>
      <c r="AU209" s="219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5"/>
      <c r="BQ209" s="25"/>
      <c r="BR209" s="24"/>
      <c r="BS209" s="24"/>
      <c r="BT209" s="24"/>
      <c r="BU209" s="24"/>
    </row>
    <row r="210" spans="9:73" s="46" customFormat="1" x14ac:dyDescent="0.25">
      <c r="I210" s="215"/>
      <c r="L210" s="216"/>
      <c r="M210" s="216"/>
      <c r="Q210" s="57"/>
      <c r="R210" s="57"/>
      <c r="S210" s="57"/>
      <c r="Z210" s="87"/>
      <c r="AA210" s="25"/>
      <c r="AB210" s="25"/>
      <c r="AC210" s="217"/>
      <c r="AD210" s="25"/>
      <c r="AE210" s="25"/>
      <c r="AF210" s="25"/>
      <c r="AG210" s="25"/>
      <c r="AH210" s="256"/>
      <c r="AJ210" s="89"/>
      <c r="AL210" s="89"/>
      <c r="AN210" s="89"/>
      <c r="AO210" s="218"/>
      <c r="AP210" s="89"/>
      <c r="AQ210" s="218"/>
      <c r="AR210" s="89"/>
      <c r="AU210" s="219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5"/>
      <c r="BQ210" s="25"/>
      <c r="BR210" s="24"/>
      <c r="BS210" s="24"/>
      <c r="BT210" s="24"/>
      <c r="BU210" s="24"/>
    </row>
    <row r="211" spans="9:73" s="46" customFormat="1" x14ac:dyDescent="0.25">
      <c r="I211" s="215"/>
      <c r="L211" s="216"/>
      <c r="M211" s="216"/>
      <c r="Q211" s="57"/>
      <c r="R211" s="57"/>
      <c r="S211" s="57"/>
      <c r="Z211" s="87"/>
      <c r="AA211" s="25"/>
      <c r="AB211" s="25"/>
      <c r="AC211" s="217"/>
      <c r="AD211" s="25"/>
      <c r="AE211" s="25"/>
      <c r="AF211" s="25"/>
      <c r="AG211" s="25"/>
      <c r="AH211" s="256"/>
      <c r="AJ211" s="89"/>
      <c r="AL211" s="89"/>
      <c r="AN211" s="89"/>
      <c r="AO211" s="218"/>
      <c r="AP211" s="89"/>
      <c r="AQ211" s="218"/>
      <c r="AR211" s="89"/>
      <c r="AU211" s="219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5"/>
      <c r="BQ211" s="25"/>
      <c r="BR211" s="24"/>
      <c r="BS211" s="24"/>
      <c r="BT211" s="24"/>
      <c r="BU211" s="24"/>
    </row>
    <row r="212" spans="9:73" s="46" customFormat="1" x14ac:dyDescent="0.25">
      <c r="I212" s="215"/>
      <c r="L212" s="216"/>
      <c r="M212" s="216"/>
      <c r="Q212" s="57"/>
      <c r="R212" s="57"/>
      <c r="S212" s="57"/>
      <c r="Z212" s="87"/>
      <c r="AA212" s="25"/>
      <c r="AB212" s="25"/>
      <c r="AC212" s="217"/>
      <c r="AD212" s="25"/>
      <c r="AE212" s="25"/>
      <c r="AF212" s="25"/>
      <c r="AG212" s="25"/>
      <c r="AH212" s="256"/>
      <c r="AJ212" s="89"/>
      <c r="AL212" s="89"/>
      <c r="AN212" s="89"/>
      <c r="AO212" s="218"/>
      <c r="AP212" s="89"/>
      <c r="AQ212" s="218"/>
      <c r="AR212" s="89"/>
      <c r="AU212" s="219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5"/>
      <c r="BQ212" s="25"/>
      <c r="BR212" s="24"/>
      <c r="BS212" s="24"/>
      <c r="BT212" s="24"/>
      <c r="BU212" s="24"/>
    </row>
    <row r="213" spans="9:73" s="46" customFormat="1" x14ac:dyDescent="0.25">
      <c r="I213" s="215"/>
      <c r="L213" s="216"/>
      <c r="M213" s="216"/>
      <c r="Q213" s="57"/>
      <c r="R213" s="57"/>
      <c r="S213" s="57"/>
      <c r="Z213" s="87"/>
      <c r="AA213" s="25"/>
      <c r="AB213" s="25"/>
      <c r="AC213" s="217"/>
      <c r="AD213" s="25"/>
      <c r="AE213" s="25"/>
      <c r="AF213" s="25"/>
      <c r="AG213" s="25"/>
      <c r="AH213" s="256"/>
      <c r="AJ213" s="89"/>
      <c r="AL213" s="89"/>
      <c r="AN213" s="89"/>
      <c r="AO213" s="218"/>
      <c r="AP213" s="89"/>
      <c r="AQ213" s="218"/>
      <c r="AR213" s="89"/>
      <c r="AU213" s="219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5"/>
      <c r="BQ213" s="25"/>
      <c r="BR213" s="24"/>
      <c r="BS213" s="24"/>
      <c r="BT213" s="24"/>
      <c r="BU213" s="24"/>
    </row>
    <row r="214" spans="9:73" s="46" customFormat="1" x14ac:dyDescent="0.25">
      <c r="I214" s="215"/>
      <c r="L214" s="216"/>
      <c r="M214" s="216"/>
      <c r="Q214" s="57"/>
      <c r="R214" s="57"/>
      <c r="S214" s="57"/>
      <c r="Z214" s="87"/>
      <c r="AA214" s="25"/>
      <c r="AB214" s="25"/>
      <c r="AC214" s="217"/>
      <c r="AD214" s="25"/>
      <c r="AE214" s="25"/>
      <c r="AF214" s="25"/>
      <c r="AG214" s="25"/>
      <c r="AH214" s="256"/>
      <c r="AJ214" s="89"/>
      <c r="AL214" s="89"/>
      <c r="AN214" s="89"/>
      <c r="AO214" s="218"/>
      <c r="AP214" s="89"/>
      <c r="AQ214" s="218"/>
      <c r="AR214" s="89"/>
      <c r="AU214" s="219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5"/>
      <c r="BQ214" s="25"/>
      <c r="BR214" s="24"/>
      <c r="BS214" s="24"/>
      <c r="BT214" s="24"/>
      <c r="BU214" s="24"/>
    </row>
    <row r="215" spans="9:73" s="46" customFormat="1" x14ac:dyDescent="0.25">
      <c r="I215" s="215"/>
      <c r="L215" s="216"/>
      <c r="M215" s="216"/>
      <c r="Q215" s="57"/>
      <c r="R215" s="57"/>
      <c r="S215" s="57"/>
      <c r="Z215" s="87"/>
      <c r="AA215" s="25"/>
      <c r="AB215" s="25"/>
      <c r="AC215" s="217"/>
      <c r="AD215" s="25"/>
      <c r="AE215" s="25"/>
      <c r="AF215" s="25"/>
      <c r="AG215" s="25"/>
      <c r="AH215" s="256"/>
      <c r="AJ215" s="89"/>
      <c r="AL215" s="89"/>
      <c r="AN215" s="89"/>
      <c r="AO215" s="218"/>
      <c r="AP215" s="89"/>
      <c r="AQ215" s="218"/>
      <c r="AR215" s="89"/>
      <c r="AU215" s="219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5"/>
      <c r="BQ215" s="25"/>
      <c r="BR215" s="24"/>
      <c r="BS215" s="24"/>
      <c r="BT215" s="24"/>
      <c r="BU215" s="24"/>
    </row>
    <row r="216" spans="9:73" s="46" customFormat="1" x14ac:dyDescent="0.25">
      <c r="I216" s="215"/>
      <c r="L216" s="216"/>
      <c r="M216" s="216"/>
      <c r="Q216" s="57"/>
      <c r="R216" s="57"/>
      <c r="S216" s="57"/>
      <c r="Z216" s="87"/>
      <c r="AA216" s="25"/>
      <c r="AB216" s="25"/>
      <c r="AC216" s="217"/>
      <c r="AD216" s="25"/>
      <c r="AE216" s="25"/>
      <c r="AF216" s="25"/>
      <c r="AG216" s="25"/>
      <c r="AH216" s="256"/>
      <c r="AJ216" s="89"/>
      <c r="AL216" s="89"/>
      <c r="AN216" s="89"/>
      <c r="AO216" s="218"/>
      <c r="AP216" s="89"/>
      <c r="AQ216" s="218"/>
      <c r="AR216" s="89"/>
      <c r="AU216" s="219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5"/>
      <c r="BQ216" s="25"/>
      <c r="BR216" s="24"/>
      <c r="BS216" s="24"/>
      <c r="BT216" s="24"/>
      <c r="BU216" s="24"/>
    </row>
    <row r="217" spans="9:73" s="46" customFormat="1" x14ac:dyDescent="0.25">
      <c r="I217" s="215"/>
      <c r="L217" s="216"/>
      <c r="M217" s="216"/>
      <c r="Q217" s="57"/>
      <c r="R217" s="57"/>
      <c r="S217" s="57"/>
      <c r="Z217" s="87"/>
      <c r="AA217" s="25"/>
      <c r="AB217" s="25"/>
      <c r="AC217" s="217"/>
      <c r="AD217" s="25"/>
      <c r="AE217" s="25"/>
      <c r="AF217" s="25"/>
      <c r="AG217" s="25"/>
      <c r="AH217" s="256"/>
      <c r="AJ217" s="89"/>
      <c r="AL217" s="89"/>
      <c r="AN217" s="89"/>
      <c r="AO217" s="218"/>
      <c r="AP217" s="89"/>
      <c r="AQ217" s="218"/>
      <c r="AR217" s="89"/>
      <c r="AU217" s="219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5"/>
      <c r="BQ217" s="25"/>
      <c r="BR217" s="24"/>
      <c r="BS217" s="24"/>
      <c r="BT217" s="24"/>
      <c r="BU217" s="24"/>
    </row>
    <row r="218" spans="9:73" s="46" customFormat="1" x14ac:dyDescent="0.25">
      <c r="I218" s="215"/>
      <c r="L218" s="216"/>
      <c r="M218" s="216"/>
      <c r="Q218" s="57"/>
      <c r="R218" s="57"/>
      <c r="S218" s="57"/>
      <c r="Z218" s="87"/>
      <c r="AA218" s="25"/>
      <c r="AB218" s="25"/>
      <c r="AC218" s="217"/>
      <c r="AD218" s="25"/>
      <c r="AE218" s="25"/>
      <c r="AF218" s="25"/>
      <c r="AG218" s="25"/>
      <c r="AH218" s="256"/>
      <c r="AJ218" s="89"/>
      <c r="AL218" s="89"/>
      <c r="AN218" s="89"/>
      <c r="AO218" s="218"/>
      <c r="AP218" s="89"/>
      <c r="AQ218" s="218"/>
      <c r="AR218" s="89"/>
      <c r="AU218" s="219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5"/>
      <c r="BQ218" s="25"/>
      <c r="BR218" s="24"/>
      <c r="BS218" s="24"/>
      <c r="BT218" s="24"/>
      <c r="BU218" s="24"/>
    </row>
    <row r="219" spans="9:73" s="46" customFormat="1" x14ac:dyDescent="0.25">
      <c r="I219" s="215"/>
      <c r="L219" s="216"/>
      <c r="M219" s="216"/>
      <c r="Q219" s="57"/>
      <c r="R219" s="57"/>
      <c r="S219" s="57"/>
      <c r="Z219" s="87"/>
      <c r="AA219" s="25"/>
      <c r="AB219" s="25"/>
      <c r="AC219" s="217"/>
      <c r="AD219" s="25"/>
      <c r="AE219" s="25"/>
      <c r="AF219" s="25"/>
      <c r="AG219" s="25"/>
      <c r="AH219" s="256"/>
      <c r="AJ219" s="89"/>
      <c r="AL219" s="89"/>
      <c r="AN219" s="89"/>
      <c r="AO219" s="218"/>
      <c r="AP219" s="89"/>
      <c r="AQ219" s="218"/>
      <c r="AR219" s="89"/>
      <c r="AU219" s="219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5"/>
      <c r="BQ219" s="25"/>
      <c r="BR219" s="24"/>
      <c r="BS219" s="24"/>
      <c r="BT219" s="24"/>
      <c r="BU219" s="24"/>
    </row>
    <row r="220" spans="9:73" s="46" customFormat="1" x14ac:dyDescent="0.25">
      <c r="I220" s="215"/>
      <c r="L220" s="216"/>
      <c r="M220" s="216"/>
      <c r="Q220" s="57"/>
      <c r="R220" s="57"/>
      <c r="S220" s="57"/>
      <c r="Z220" s="87"/>
      <c r="AA220" s="25"/>
      <c r="AB220" s="25"/>
      <c r="AC220" s="217"/>
      <c r="AD220" s="25"/>
      <c r="AE220" s="25"/>
      <c r="AF220" s="25"/>
      <c r="AG220" s="25"/>
      <c r="AH220" s="256"/>
      <c r="AJ220" s="89"/>
      <c r="AL220" s="89"/>
      <c r="AN220" s="89"/>
      <c r="AO220" s="218"/>
      <c r="AP220" s="89"/>
      <c r="AQ220" s="218"/>
      <c r="AR220" s="89"/>
      <c r="AU220" s="219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5"/>
      <c r="BQ220" s="25"/>
      <c r="BR220" s="24"/>
      <c r="BS220" s="24"/>
      <c r="BT220" s="24"/>
      <c r="BU220" s="24"/>
    </row>
    <row r="221" spans="9:73" s="46" customFormat="1" x14ac:dyDescent="0.25">
      <c r="I221" s="215"/>
      <c r="L221" s="216"/>
      <c r="M221" s="216"/>
      <c r="Q221" s="57"/>
      <c r="R221" s="57"/>
      <c r="S221" s="57"/>
      <c r="Z221" s="87"/>
      <c r="AA221" s="25"/>
      <c r="AB221" s="25"/>
      <c r="AC221" s="217"/>
      <c r="AD221" s="25"/>
      <c r="AE221" s="25"/>
      <c r="AF221" s="25"/>
      <c r="AG221" s="25"/>
      <c r="AH221" s="256"/>
      <c r="AJ221" s="89"/>
      <c r="AL221" s="89"/>
      <c r="AN221" s="89"/>
      <c r="AO221" s="218"/>
      <c r="AP221" s="89"/>
      <c r="AQ221" s="218"/>
      <c r="AR221" s="89"/>
      <c r="AU221" s="219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5"/>
      <c r="BQ221" s="25"/>
      <c r="BR221" s="24"/>
      <c r="BS221" s="24"/>
      <c r="BT221" s="24"/>
      <c r="BU221" s="24"/>
    </row>
    <row r="222" spans="9:73" s="46" customFormat="1" x14ac:dyDescent="0.25">
      <c r="I222" s="215"/>
      <c r="L222" s="216"/>
      <c r="M222" s="216"/>
      <c r="Q222" s="57"/>
      <c r="R222" s="57"/>
      <c r="S222" s="57"/>
      <c r="Z222" s="87"/>
      <c r="AA222" s="25"/>
      <c r="AB222" s="25"/>
      <c r="AC222" s="217"/>
      <c r="AD222" s="25"/>
      <c r="AE222" s="25"/>
      <c r="AF222" s="25"/>
      <c r="AG222" s="25"/>
      <c r="AH222" s="256"/>
      <c r="AJ222" s="89"/>
      <c r="AL222" s="89"/>
      <c r="AN222" s="89"/>
      <c r="AO222" s="218"/>
      <c r="AP222" s="89"/>
      <c r="AQ222" s="218"/>
      <c r="AR222" s="89"/>
      <c r="AU222" s="219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5"/>
      <c r="BQ222" s="25"/>
      <c r="BR222" s="24"/>
      <c r="BS222" s="24"/>
      <c r="BT222" s="24"/>
      <c r="BU222" s="24"/>
    </row>
    <row r="223" spans="9:73" s="46" customFormat="1" x14ac:dyDescent="0.25">
      <c r="I223" s="215"/>
      <c r="L223" s="216"/>
      <c r="M223" s="216"/>
      <c r="Q223" s="57"/>
      <c r="R223" s="57"/>
      <c r="S223" s="57"/>
      <c r="Z223" s="87"/>
      <c r="AA223" s="25"/>
      <c r="AB223" s="25"/>
      <c r="AC223" s="217"/>
      <c r="AD223" s="25"/>
      <c r="AE223" s="25"/>
      <c r="AF223" s="25"/>
      <c r="AG223" s="25"/>
      <c r="AH223" s="256"/>
      <c r="AJ223" s="89"/>
      <c r="AL223" s="89"/>
      <c r="AN223" s="89"/>
      <c r="AO223" s="218"/>
      <c r="AP223" s="89"/>
      <c r="AQ223" s="218"/>
      <c r="AR223" s="89"/>
      <c r="AU223" s="219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5"/>
      <c r="BQ223" s="25"/>
      <c r="BR223" s="24"/>
      <c r="BS223" s="24"/>
      <c r="BT223" s="24"/>
      <c r="BU223" s="24"/>
    </row>
    <row r="224" spans="9:73" s="46" customFormat="1" x14ac:dyDescent="0.25">
      <c r="I224" s="215"/>
      <c r="L224" s="216"/>
      <c r="M224" s="216"/>
      <c r="Q224" s="57"/>
      <c r="R224" s="57"/>
      <c r="S224" s="57"/>
      <c r="Z224" s="87"/>
      <c r="AA224" s="25"/>
      <c r="AB224" s="25"/>
      <c r="AC224" s="217"/>
      <c r="AD224" s="25"/>
      <c r="AE224" s="25"/>
      <c r="AF224" s="25"/>
      <c r="AG224" s="25"/>
      <c r="AH224" s="256"/>
      <c r="AJ224" s="89"/>
      <c r="AL224" s="89"/>
      <c r="AN224" s="89"/>
      <c r="AO224" s="218"/>
      <c r="AP224" s="89"/>
      <c r="AQ224" s="218"/>
      <c r="AR224" s="89"/>
      <c r="AU224" s="219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5"/>
      <c r="BQ224" s="25"/>
      <c r="BR224" s="24"/>
      <c r="BS224" s="24"/>
      <c r="BT224" s="24"/>
      <c r="BU224" s="24"/>
    </row>
    <row r="225" spans="9:73" s="46" customFormat="1" x14ac:dyDescent="0.25">
      <c r="I225" s="215"/>
      <c r="L225" s="216"/>
      <c r="M225" s="216"/>
      <c r="Q225" s="57"/>
      <c r="R225" s="57"/>
      <c r="S225" s="57"/>
      <c r="Z225" s="87"/>
      <c r="AA225" s="25"/>
      <c r="AB225" s="25"/>
      <c r="AC225" s="217"/>
      <c r="AD225" s="25"/>
      <c r="AE225" s="25"/>
      <c r="AF225" s="25"/>
      <c r="AG225" s="25"/>
      <c r="AH225" s="256"/>
      <c r="AJ225" s="89"/>
      <c r="AL225" s="89"/>
      <c r="AN225" s="89"/>
      <c r="AO225" s="218"/>
      <c r="AP225" s="89"/>
      <c r="AQ225" s="218"/>
      <c r="AR225" s="89"/>
      <c r="AU225" s="219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5"/>
      <c r="BQ225" s="25"/>
      <c r="BR225" s="24"/>
      <c r="BS225" s="24"/>
      <c r="BT225" s="24"/>
      <c r="BU225" s="24"/>
    </row>
    <row r="226" spans="9:73" s="46" customFormat="1" x14ac:dyDescent="0.25">
      <c r="I226" s="215"/>
      <c r="L226" s="216"/>
      <c r="M226" s="216"/>
      <c r="Q226" s="57"/>
      <c r="R226" s="57"/>
      <c r="S226" s="57"/>
      <c r="Z226" s="87"/>
      <c r="AA226" s="25"/>
      <c r="AB226" s="25"/>
      <c r="AC226" s="217"/>
      <c r="AD226" s="25"/>
      <c r="AE226" s="25"/>
      <c r="AF226" s="25"/>
      <c r="AG226" s="25"/>
      <c r="AH226" s="256"/>
      <c r="AJ226" s="89"/>
      <c r="AL226" s="89"/>
      <c r="AN226" s="89"/>
      <c r="AO226" s="218"/>
      <c r="AP226" s="89"/>
      <c r="AQ226" s="218"/>
      <c r="AR226" s="89"/>
      <c r="AU226" s="219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5"/>
      <c r="BQ226" s="25"/>
      <c r="BR226" s="24"/>
      <c r="BS226" s="24"/>
      <c r="BT226" s="24"/>
      <c r="BU226" s="24"/>
    </row>
    <row r="227" spans="9:73" s="46" customFormat="1" x14ac:dyDescent="0.25">
      <c r="I227" s="215"/>
      <c r="L227" s="216"/>
      <c r="M227" s="216"/>
      <c r="Q227" s="57"/>
      <c r="R227" s="57"/>
      <c r="S227" s="57"/>
      <c r="Z227" s="87"/>
      <c r="AA227" s="25"/>
      <c r="AB227" s="25"/>
      <c r="AC227" s="217"/>
      <c r="AD227" s="25"/>
      <c r="AE227" s="25"/>
      <c r="AF227" s="25"/>
      <c r="AG227" s="25"/>
      <c r="AH227" s="256"/>
      <c r="AJ227" s="89"/>
      <c r="AL227" s="89"/>
      <c r="AN227" s="89"/>
      <c r="AO227" s="218"/>
      <c r="AP227" s="89"/>
      <c r="AQ227" s="218"/>
      <c r="AR227" s="89"/>
      <c r="AU227" s="219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5"/>
      <c r="BQ227" s="25"/>
      <c r="BR227" s="24"/>
      <c r="BS227" s="24"/>
      <c r="BT227" s="24"/>
      <c r="BU227" s="24"/>
    </row>
    <row r="228" spans="9:73" s="46" customFormat="1" x14ac:dyDescent="0.25">
      <c r="I228" s="215"/>
      <c r="L228" s="216"/>
      <c r="M228" s="216"/>
      <c r="Q228" s="57"/>
      <c r="R228" s="57"/>
      <c r="S228" s="57"/>
      <c r="Z228" s="87"/>
      <c r="AA228" s="25"/>
      <c r="AB228" s="25"/>
      <c r="AC228" s="217"/>
      <c r="AD228" s="25"/>
      <c r="AE228" s="25"/>
      <c r="AF228" s="25"/>
      <c r="AG228" s="25"/>
      <c r="AH228" s="256"/>
      <c r="AJ228" s="89"/>
      <c r="AL228" s="89"/>
      <c r="AN228" s="89"/>
      <c r="AO228" s="218"/>
      <c r="AP228" s="89"/>
      <c r="AQ228" s="218"/>
      <c r="AR228" s="89"/>
      <c r="AU228" s="219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5"/>
      <c r="BQ228" s="25"/>
      <c r="BR228" s="24"/>
      <c r="BS228" s="24"/>
      <c r="BT228" s="24"/>
      <c r="BU228" s="24"/>
    </row>
    <row r="229" spans="9:73" s="46" customFormat="1" x14ac:dyDescent="0.25">
      <c r="I229" s="215"/>
      <c r="L229" s="216"/>
      <c r="M229" s="216"/>
      <c r="Q229" s="57"/>
      <c r="R229" s="57"/>
      <c r="S229" s="57"/>
      <c r="Z229" s="87"/>
      <c r="AA229" s="25"/>
      <c r="AB229" s="25"/>
      <c r="AC229" s="217"/>
      <c r="AD229" s="25"/>
      <c r="AE229" s="25"/>
      <c r="AF229" s="25"/>
      <c r="AG229" s="25"/>
      <c r="AH229" s="256"/>
      <c r="AJ229" s="89"/>
      <c r="AL229" s="89"/>
      <c r="AN229" s="89"/>
      <c r="AO229" s="218"/>
      <c r="AP229" s="89"/>
      <c r="AQ229" s="218"/>
      <c r="AR229" s="89"/>
      <c r="AU229" s="219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5"/>
      <c r="BQ229" s="25"/>
      <c r="BR229" s="24"/>
      <c r="BS229" s="24"/>
      <c r="BT229" s="24"/>
      <c r="BU229" s="24"/>
    </row>
    <row r="230" spans="9:73" s="46" customFormat="1" x14ac:dyDescent="0.25">
      <c r="I230" s="215"/>
      <c r="L230" s="216"/>
      <c r="M230" s="216"/>
      <c r="Q230" s="57"/>
      <c r="R230" s="57"/>
      <c r="S230" s="57"/>
      <c r="Z230" s="87"/>
      <c r="AA230" s="25"/>
      <c r="AB230" s="25"/>
      <c r="AC230" s="217"/>
      <c r="AD230" s="25"/>
      <c r="AE230" s="25"/>
      <c r="AF230" s="25"/>
      <c r="AG230" s="25"/>
      <c r="AH230" s="256"/>
      <c r="AJ230" s="89"/>
      <c r="AL230" s="89"/>
      <c r="AN230" s="89"/>
      <c r="AO230" s="218"/>
      <c r="AP230" s="89"/>
      <c r="AQ230" s="218"/>
      <c r="AR230" s="89"/>
      <c r="AU230" s="219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5"/>
      <c r="BQ230" s="25"/>
      <c r="BR230" s="24"/>
      <c r="BS230" s="24"/>
      <c r="BT230" s="24"/>
      <c r="BU230" s="24"/>
    </row>
    <row r="231" spans="9:73" s="46" customFormat="1" x14ac:dyDescent="0.25">
      <c r="I231" s="215"/>
      <c r="L231" s="216"/>
      <c r="M231" s="216"/>
      <c r="Q231" s="57"/>
      <c r="R231" s="57"/>
      <c r="S231" s="57"/>
      <c r="Z231" s="87"/>
      <c r="AA231" s="25"/>
      <c r="AB231" s="25"/>
      <c r="AC231" s="217"/>
      <c r="AD231" s="25"/>
      <c r="AE231" s="25"/>
      <c r="AF231" s="25"/>
      <c r="AG231" s="25"/>
      <c r="AH231" s="256"/>
      <c r="AJ231" s="89"/>
      <c r="AL231" s="89"/>
      <c r="AN231" s="89"/>
      <c r="AO231" s="218"/>
      <c r="AP231" s="89"/>
      <c r="AQ231" s="218"/>
      <c r="AR231" s="89"/>
      <c r="AU231" s="219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5"/>
      <c r="BQ231" s="25"/>
      <c r="BR231" s="24"/>
      <c r="BS231" s="24"/>
      <c r="BT231" s="24"/>
      <c r="BU231" s="24"/>
    </row>
    <row r="232" spans="9:73" s="46" customFormat="1" x14ac:dyDescent="0.25">
      <c r="I232" s="215"/>
      <c r="L232" s="216"/>
      <c r="M232" s="216"/>
      <c r="Q232" s="57"/>
      <c r="R232" s="57"/>
      <c r="S232" s="57"/>
      <c r="Z232" s="87"/>
      <c r="AA232" s="25"/>
      <c r="AB232" s="25"/>
      <c r="AC232" s="217"/>
      <c r="AD232" s="25"/>
      <c r="AE232" s="25"/>
      <c r="AF232" s="25"/>
      <c r="AG232" s="25"/>
      <c r="AH232" s="256"/>
      <c r="AJ232" s="89"/>
      <c r="AL232" s="89"/>
      <c r="AN232" s="89"/>
      <c r="AO232" s="218"/>
      <c r="AP232" s="89"/>
      <c r="AQ232" s="218"/>
      <c r="AR232" s="89"/>
      <c r="AU232" s="219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5"/>
      <c r="BQ232" s="25"/>
      <c r="BR232" s="24"/>
      <c r="BS232" s="24"/>
      <c r="BT232" s="24"/>
      <c r="BU232" s="24"/>
    </row>
    <row r="233" spans="9:73" s="46" customFormat="1" x14ac:dyDescent="0.25">
      <c r="I233" s="215"/>
      <c r="L233" s="216"/>
      <c r="M233" s="216"/>
      <c r="Q233" s="57"/>
      <c r="R233" s="57"/>
      <c r="S233" s="57"/>
      <c r="Z233" s="87"/>
      <c r="AA233" s="25"/>
      <c r="AB233" s="25"/>
      <c r="AC233" s="217"/>
      <c r="AD233" s="25"/>
      <c r="AE233" s="25"/>
      <c r="AF233" s="25"/>
      <c r="AG233" s="25"/>
      <c r="AH233" s="256"/>
      <c r="AJ233" s="89"/>
      <c r="AL233" s="89"/>
      <c r="AN233" s="89"/>
      <c r="AO233" s="218"/>
      <c r="AP233" s="89"/>
      <c r="AQ233" s="218"/>
      <c r="AR233" s="89"/>
      <c r="AU233" s="219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5"/>
      <c r="BQ233" s="25"/>
      <c r="BR233" s="24"/>
      <c r="BS233" s="24"/>
      <c r="BT233" s="24"/>
      <c r="BU233" s="24"/>
    </row>
    <row r="234" spans="9:73" s="46" customFormat="1" x14ac:dyDescent="0.25">
      <c r="I234" s="215"/>
      <c r="L234" s="216"/>
      <c r="M234" s="216"/>
      <c r="Q234" s="57"/>
      <c r="R234" s="57"/>
      <c r="S234" s="57"/>
      <c r="Z234" s="87"/>
      <c r="AA234" s="25"/>
      <c r="AB234" s="25"/>
      <c r="AC234" s="217"/>
      <c r="AD234" s="25"/>
      <c r="AE234" s="25"/>
      <c r="AF234" s="25"/>
      <c r="AG234" s="25"/>
      <c r="AH234" s="256"/>
      <c r="AJ234" s="89"/>
      <c r="AL234" s="89"/>
      <c r="AN234" s="89"/>
      <c r="AO234" s="218"/>
      <c r="AP234" s="89"/>
      <c r="AQ234" s="218"/>
      <c r="AR234" s="89"/>
      <c r="AU234" s="219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5"/>
      <c r="BQ234" s="25"/>
      <c r="BR234" s="24"/>
      <c r="BS234" s="24"/>
      <c r="BT234" s="24"/>
      <c r="BU234" s="24"/>
    </row>
    <row r="235" spans="9:73" s="46" customFormat="1" x14ac:dyDescent="0.25">
      <c r="I235" s="215"/>
      <c r="L235" s="216"/>
      <c r="M235" s="216"/>
      <c r="Q235" s="57"/>
      <c r="R235" s="57"/>
      <c r="S235" s="57"/>
      <c r="Z235" s="87"/>
      <c r="AA235" s="25"/>
      <c r="AB235" s="25"/>
      <c r="AC235" s="217"/>
      <c r="AD235" s="25"/>
      <c r="AE235" s="25"/>
      <c r="AF235" s="25"/>
      <c r="AG235" s="25"/>
      <c r="AH235" s="256"/>
      <c r="AJ235" s="89"/>
      <c r="AL235" s="89"/>
      <c r="AN235" s="89"/>
      <c r="AO235" s="218"/>
      <c r="AP235" s="89"/>
      <c r="AQ235" s="218"/>
      <c r="AR235" s="89"/>
      <c r="AU235" s="219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5"/>
      <c r="BQ235" s="25"/>
      <c r="BR235" s="24"/>
      <c r="BS235" s="24"/>
      <c r="BT235" s="24"/>
      <c r="BU235" s="24"/>
    </row>
    <row r="236" spans="9:73" s="46" customFormat="1" x14ac:dyDescent="0.25">
      <c r="I236" s="215"/>
      <c r="L236" s="216"/>
      <c r="M236" s="216"/>
      <c r="Q236" s="57"/>
      <c r="R236" s="57"/>
      <c r="S236" s="57"/>
      <c r="Z236" s="87"/>
      <c r="AA236" s="25"/>
      <c r="AB236" s="25"/>
      <c r="AC236" s="217"/>
      <c r="AD236" s="25"/>
      <c r="AE236" s="25"/>
      <c r="AF236" s="25"/>
      <c r="AG236" s="25"/>
      <c r="AH236" s="256"/>
      <c r="AJ236" s="89"/>
      <c r="AL236" s="89"/>
      <c r="AN236" s="89"/>
      <c r="AO236" s="218"/>
      <c r="AP236" s="89"/>
      <c r="AQ236" s="218"/>
      <c r="AR236" s="89"/>
      <c r="AU236" s="219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5"/>
      <c r="BQ236" s="25"/>
      <c r="BR236" s="24"/>
      <c r="BS236" s="24"/>
      <c r="BT236" s="24"/>
      <c r="BU236" s="24"/>
    </row>
    <row r="237" spans="9:73" s="46" customFormat="1" x14ac:dyDescent="0.25">
      <c r="I237" s="215"/>
      <c r="L237" s="216"/>
      <c r="M237" s="216"/>
      <c r="Q237" s="57"/>
      <c r="R237" s="57"/>
      <c r="S237" s="57"/>
      <c r="Z237" s="87"/>
      <c r="AA237" s="25"/>
      <c r="AB237" s="25"/>
      <c r="AC237" s="217"/>
      <c r="AD237" s="25"/>
      <c r="AE237" s="25"/>
      <c r="AF237" s="25"/>
      <c r="AG237" s="25"/>
      <c r="AH237" s="256"/>
      <c r="AJ237" s="89"/>
      <c r="AL237" s="89"/>
      <c r="AN237" s="89"/>
      <c r="AO237" s="218"/>
      <c r="AP237" s="89"/>
      <c r="AQ237" s="218"/>
      <c r="AR237" s="89"/>
      <c r="AU237" s="219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5"/>
      <c r="BQ237" s="25"/>
      <c r="BR237" s="24"/>
      <c r="BS237" s="24"/>
      <c r="BT237" s="24"/>
      <c r="BU237" s="24"/>
    </row>
    <row r="238" spans="9:73" s="46" customFormat="1" x14ac:dyDescent="0.25">
      <c r="I238" s="215"/>
      <c r="L238" s="216"/>
      <c r="M238" s="216"/>
      <c r="Q238" s="57"/>
      <c r="R238" s="57"/>
      <c r="S238" s="57"/>
      <c r="Z238" s="87"/>
      <c r="AA238" s="25"/>
      <c r="AB238" s="25"/>
      <c r="AC238" s="217"/>
      <c r="AD238" s="25"/>
      <c r="AE238" s="25"/>
      <c r="AF238" s="25"/>
      <c r="AG238" s="25"/>
      <c r="AH238" s="256"/>
      <c r="AJ238" s="89"/>
      <c r="AL238" s="89"/>
      <c r="AN238" s="89"/>
      <c r="AO238" s="218"/>
      <c r="AP238" s="89"/>
      <c r="AQ238" s="218"/>
      <c r="AR238" s="89"/>
      <c r="AU238" s="219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5"/>
      <c r="BQ238" s="25"/>
      <c r="BR238" s="24"/>
      <c r="BS238" s="24"/>
      <c r="BT238" s="24"/>
      <c r="BU238" s="24"/>
    </row>
    <row r="239" spans="9:73" s="46" customFormat="1" x14ac:dyDescent="0.25">
      <c r="I239" s="215"/>
      <c r="L239" s="216"/>
      <c r="M239" s="216"/>
      <c r="Q239" s="57"/>
      <c r="R239" s="57"/>
      <c r="S239" s="57"/>
      <c r="Z239" s="87"/>
      <c r="AA239" s="25"/>
      <c r="AB239" s="25"/>
      <c r="AC239" s="217"/>
      <c r="AD239" s="25"/>
      <c r="AE239" s="25"/>
      <c r="AF239" s="25"/>
      <c r="AG239" s="25"/>
      <c r="AH239" s="256"/>
      <c r="AJ239" s="89"/>
      <c r="AL239" s="89"/>
      <c r="AN239" s="89"/>
      <c r="AO239" s="218"/>
      <c r="AP239" s="89"/>
      <c r="AQ239" s="218"/>
      <c r="AR239" s="89"/>
      <c r="AU239" s="219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5"/>
      <c r="BQ239" s="25"/>
      <c r="BR239" s="24"/>
      <c r="BS239" s="24"/>
      <c r="BT239" s="24"/>
      <c r="BU239" s="24"/>
    </row>
    <row r="240" spans="9:73" s="46" customFormat="1" x14ac:dyDescent="0.25">
      <c r="I240" s="215"/>
      <c r="L240" s="216"/>
      <c r="M240" s="216"/>
      <c r="Q240" s="57"/>
      <c r="R240" s="57"/>
      <c r="S240" s="57"/>
      <c r="Z240" s="87"/>
      <c r="AA240" s="25"/>
      <c r="AB240" s="25"/>
      <c r="AC240" s="217"/>
      <c r="AD240" s="25"/>
      <c r="AE240" s="25"/>
      <c r="AF240" s="25"/>
      <c r="AG240" s="25"/>
      <c r="AH240" s="256"/>
      <c r="AJ240" s="89"/>
      <c r="AL240" s="89"/>
      <c r="AN240" s="89"/>
      <c r="AO240" s="218"/>
      <c r="AP240" s="89"/>
      <c r="AQ240" s="218"/>
      <c r="AR240" s="89"/>
      <c r="AU240" s="219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5"/>
      <c r="BQ240" s="25"/>
      <c r="BR240" s="24"/>
      <c r="BS240" s="24"/>
      <c r="BT240" s="24"/>
      <c r="BU240" s="24"/>
    </row>
    <row r="241" spans="9:73" s="46" customFormat="1" x14ac:dyDescent="0.25">
      <c r="I241" s="215"/>
      <c r="L241" s="216"/>
      <c r="M241" s="216"/>
      <c r="Q241" s="57"/>
      <c r="R241" s="57"/>
      <c r="S241" s="57"/>
      <c r="Z241" s="87"/>
      <c r="AA241" s="25"/>
      <c r="AB241" s="25"/>
      <c r="AC241" s="217"/>
      <c r="AD241" s="25"/>
      <c r="AE241" s="25"/>
      <c r="AF241" s="25"/>
      <c r="AG241" s="25"/>
      <c r="AH241" s="256"/>
      <c r="AJ241" s="89"/>
      <c r="AL241" s="89"/>
      <c r="AN241" s="89"/>
      <c r="AO241" s="218"/>
      <c r="AP241" s="89"/>
      <c r="AQ241" s="218"/>
      <c r="AR241" s="89"/>
      <c r="AU241" s="219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5"/>
      <c r="BQ241" s="25"/>
      <c r="BR241" s="24"/>
      <c r="BS241" s="24"/>
      <c r="BT241" s="24"/>
      <c r="BU241" s="24"/>
    </row>
    <row r="242" spans="9:73" s="46" customFormat="1" x14ac:dyDescent="0.25">
      <c r="I242" s="215"/>
      <c r="L242" s="216"/>
      <c r="M242" s="216"/>
      <c r="Q242" s="57"/>
      <c r="R242" s="57"/>
      <c r="S242" s="57"/>
      <c r="Z242" s="87"/>
      <c r="AA242" s="25"/>
      <c r="AB242" s="25"/>
      <c r="AC242" s="217"/>
      <c r="AD242" s="25"/>
      <c r="AE242" s="25"/>
      <c r="AF242" s="25"/>
      <c r="AG242" s="25"/>
      <c r="AH242" s="256"/>
      <c r="AJ242" s="89"/>
      <c r="AL242" s="89"/>
      <c r="AN242" s="89"/>
      <c r="AO242" s="218"/>
      <c r="AP242" s="89"/>
      <c r="AQ242" s="218"/>
      <c r="AR242" s="89"/>
      <c r="AU242" s="219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5"/>
      <c r="BQ242" s="25"/>
      <c r="BR242" s="24"/>
      <c r="BS242" s="24"/>
      <c r="BT242" s="24"/>
      <c r="BU242" s="24"/>
    </row>
    <row r="243" spans="9:73" s="46" customFormat="1" x14ac:dyDescent="0.25">
      <c r="I243" s="215"/>
      <c r="L243" s="216"/>
      <c r="M243" s="216"/>
      <c r="Q243" s="57"/>
      <c r="R243" s="57"/>
      <c r="S243" s="57"/>
      <c r="Z243" s="87"/>
      <c r="AA243" s="25"/>
      <c r="AB243" s="25"/>
      <c r="AC243" s="217"/>
      <c r="AD243" s="25"/>
      <c r="AE243" s="25"/>
      <c r="AF243" s="25"/>
      <c r="AG243" s="25"/>
      <c r="AH243" s="256"/>
      <c r="AJ243" s="89"/>
      <c r="AL243" s="89"/>
      <c r="AN243" s="89"/>
      <c r="AO243" s="218"/>
      <c r="AP243" s="89"/>
      <c r="AQ243" s="218"/>
      <c r="AR243" s="89"/>
      <c r="AU243" s="219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5"/>
      <c r="BQ243" s="25"/>
      <c r="BR243" s="24"/>
      <c r="BS243" s="24"/>
      <c r="BT243" s="24"/>
      <c r="BU243" s="24"/>
    </row>
    <row r="244" spans="9:73" s="46" customFormat="1" x14ac:dyDescent="0.25">
      <c r="I244" s="215"/>
      <c r="L244" s="216"/>
      <c r="M244" s="216"/>
      <c r="Q244" s="57"/>
      <c r="R244" s="57"/>
      <c r="S244" s="57"/>
      <c r="Z244" s="87"/>
      <c r="AA244" s="25"/>
      <c r="AB244" s="25"/>
      <c r="AC244" s="217"/>
      <c r="AD244" s="25"/>
      <c r="AE244" s="25"/>
      <c r="AF244" s="25"/>
      <c r="AG244" s="25"/>
      <c r="AH244" s="256"/>
      <c r="AJ244" s="89"/>
      <c r="AL244" s="89"/>
      <c r="AN244" s="89"/>
      <c r="AO244" s="218"/>
      <c r="AP244" s="89"/>
      <c r="AQ244" s="218"/>
      <c r="AR244" s="89"/>
      <c r="AU244" s="219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5"/>
      <c r="BQ244" s="25"/>
      <c r="BR244" s="24"/>
      <c r="BS244" s="24"/>
      <c r="BT244" s="24"/>
      <c r="BU244" s="24"/>
    </row>
    <row r="245" spans="9:73" s="46" customFormat="1" x14ac:dyDescent="0.25">
      <c r="I245" s="215"/>
      <c r="L245" s="216"/>
      <c r="M245" s="216"/>
      <c r="Q245" s="57"/>
      <c r="R245" s="57"/>
      <c r="S245" s="57"/>
      <c r="Z245" s="87"/>
      <c r="AA245" s="25"/>
      <c r="AB245" s="25"/>
      <c r="AC245" s="217"/>
      <c r="AD245" s="25"/>
      <c r="AE245" s="25"/>
      <c r="AF245" s="25"/>
      <c r="AG245" s="25"/>
      <c r="AH245" s="256"/>
      <c r="AJ245" s="89"/>
      <c r="AL245" s="89"/>
      <c r="AN245" s="89"/>
      <c r="AO245" s="218"/>
      <c r="AP245" s="89"/>
      <c r="AQ245" s="218"/>
      <c r="AR245" s="89"/>
      <c r="AU245" s="219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5"/>
      <c r="BQ245" s="25"/>
      <c r="BR245" s="24"/>
      <c r="BS245" s="24"/>
      <c r="BT245" s="24"/>
      <c r="BU245" s="24"/>
    </row>
    <row r="246" spans="9:73" s="46" customFormat="1" x14ac:dyDescent="0.25">
      <c r="I246" s="215"/>
      <c r="L246" s="216"/>
      <c r="M246" s="216"/>
      <c r="Q246" s="57"/>
      <c r="R246" s="57"/>
      <c r="S246" s="57"/>
      <c r="Z246" s="87"/>
      <c r="AA246" s="25"/>
      <c r="AB246" s="25"/>
      <c r="AC246" s="217"/>
      <c r="AD246" s="25"/>
      <c r="AE246" s="25"/>
      <c r="AF246" s="25"/>
      <c r="AG246" s="25"/>
      <c r="AH246" s="256"/>
      <c r="AJ246" s="89"/>
      <c r="AL246" s="89"/>
      <c r="AN246" s="89"/>
      <c r="AO246" s="218"/>
      <c r="AP246" s="89"/>
      <c r="AQ246" s="218"/>
      <c r="AR246" s="89"/>
      <c r="AU246" s="219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5"/>
      <c r="BQ246" s="25"/>
      <c r="BR246" s="24"/>
      <c r="BS246" s="24"/>
      <c r="BT246" s="24"/>
      <c r="BU246" s="24"/>
    </row>
    <row r="247" spans="9:73" s="46" customFormat="1" x14ac:dyDescent="0.25">
      <c r="I247" s="215"/>
      <c r="L247" s="216"/>
      <c r="M247" s="216"/>
      <c r="Q247" s="57"/>
      <c r="R247" s="57"/>
      <c r="S247" s="57"/>
      <c r="Z247" s="87"/>
      <c r="AA247" s="25"/>
      <c r="AB247" s="25"/>
      <c r="AC247" s="217"/>
      <c r="AD247" s="25"/>
      <c r="AE247" s="25"/>
      <c r="AF247" s="25"/>
      <c r="AG247" s="25"/>
      <c r="AH247" s="256"/>
      <c r="AJ247" s="89"/>
      <c r="AL247" s="89"/>
      <c r="AN247" s="89"/>
      <c r="AO247" s="218"/>
      <c r="AP247" s="89"/>
      <c r="AQ247" s="218"/>
      <c r="AR247" s="89"/>
      <c r="AU247" s="219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5"/>
      <c r="BQ247" s="25"/>
      <c r="BR247" s="24"/>
      <c r="BS247" s="24"/>
      <c r="BT247" s="24"/>
      <c r="BU247" s="24"/>
    </row>
    <row r="248" spans="9:73" s="46" customFormat="1" x14ac:dyDescent="0.25">
      <c r="I248" s="215"/>
      <c r="L248" s="216"/>
      <c r="M248" s="216"/>
      <c r="Q248" s="57"/>
      <c r="R248" s="57"/>
      <c r="S248" s="57"/>
      <c r="Z248" s="87"/>
      <c r="AA248" s="25"/>
      <c r="AB248" s="25"/>
      <c r="AC248" s="217"/>
      <c r="AD248" s="25"/>
      <c r="AE248" s="25"/>
      <c r="AF248" s="25"/>
      <c r="AG248" s="25"/>
      <c r="AH248" s="256"/>
      <c r="AJ248" s="89"/>
      <c r="AL248" s="89"/>
      <c r="AN248" s="89"/>
      <c r="AO248" s="218"/>
      <c r="AP248" s="89"/>
      <c r="AQ248" s="218"/>
      <c r="AR248" s="89"/>
      <c r="AU248" s="219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5"/>
      <c r="BQ248" s="25"/>
      <c r="BR248" s="24"/>
      <c r="BS248" s="24"/>
      <c r="BT248" s="24"/>
      <c r="BU248" s="24"/>
    </row>
    <row r="249" spans="9:73" s="46" customFormat="1" x14ac:dyDescent="0.25">
      <c r="I249" s="215"/>
      <c r="L249" s="216"/>
      <c r="M249" s="216"/>
      <c r="Q249" s="57"/>
      <c r="R249" s="57"/>
      <c r="S249" s="57"/>
      <c r="Z249" s="87"/>
      <c r="AA249" s="25"/>
      <c r="AB249" s="25"/>
      <c r="AC249" s="217"/>
      <c r="AD249" s="25"/>
      <c r="AE249" s="25"/>
      <c r="AF249" s="25"/>
      <c r="AG249" s="25"/>
      <c r="AH249" s="256"/>
      <c r="AJ249" s="89"/>
      <c r="AL249" s="89"/>
      <c r="AN249" s="89"/>
      <c r="AO249" s="218"/>
      <c r="AP249" s="89"/>
      <c r="AQ249" s="218"/>
      <c r="AR249" s="89"/>
      <c r="AU249" s="219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5"/>
      <c r="BQ249" s="25"/>
      <c r="BR249" s="24"/>
      <c r="BS249" s="24"/>
      <c r="BT249" s="24"/>
      <c r="BU249" s="24"/>
    </row>
    <row r="250" spans="9:73" s="46" customFormat="1" x14ac:dyDescent="0.25">
      <c r="I250" s="215"/>
      <c r="L250" s="216"/>
      <c r="M250" s="216"/>
      <c r="Q250" s="57"/>
      <c r="R250" s="57"/>
      <c r="S250" s="57"/>
      <c r="Z250" s="87"/>
      <c r="AA250" s="25"/>
      <c r="AB250" s="25"/>
      <c r="AC250" s="217"/>
      <c r="AD250" s="25"/>
      <c r="AE250" s="25"/>
      <c r="AF250" s="25"/>
      <c r="AG250" s="25"/>
      <c r="AH250" s="256"/>
      <c r="AJ250" s="89"/>
      <c r="AL250" s="89"/>
      <c r="AN250" s="89"/>
      <c r="AO250" s="218"/>
      <c r="AP250" s="89"/>
      <c r="AQ250" s="218"/>
      <c r="AR250" s="89"/>
      <c r="AU250" s="219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5"/>
      <c r="BQ250" s="25"/>
      <c r="BR250" s="24"/>
      <c r="BS250" s="24"/>
      <c r="BT250" s="24"/>
      <c r="BU250" s="24"/>
    </row>
    <row r="251" spans="9:73" s="46" customFormat="1" x14ac:dyDescent="0.25">
      <c r="I251" s="215"/>
      <c r="L251" s="216"/>
      <c r="M251" s="216"/>
      <c r="Q251" s="57"/>
      <c r="R251" s="57"/>
      <c r="S251" s="57"/>
      <c r="Z251" s="87"/>
      <c r="AA251" s="25"/>
      <c r="AB251" s="25"/>
      <c r="AC251" s="217"/>
      <c r="AD251" s="25"/>
      <c r="AE251" s="25"/>
      <c r="AF251" s="25"/>
      <c r="AG251" s="25"/>
      <c r="AH251" s="256"/>
      <c r="AJ251" s="89"/>
      <c r="AL251" s="89"/>
      <c r="AN251" s="89"/>
      <c r="AO251" s="218"/>
      <c r="AP251" s="89"/>
      <c r="AQ251" s="218"/>
      <c r="AR251" s="89"/>
      <c r="AU251" s="219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5"/>
      <c r="BQ251" s="25"/>
      <c r="BR251" s="24"/>
      <c r="BS251" s="24"/>
      <c r="BT251" s="24"/>
      <c r="BU251" s="24"/>
    </row>
    <row r="252" spans="9:73" s="46" customFormat="1" x14ac:dyDescent="0.25">
      <c r="I252" s="215"/>
      <c r="L252" s="216"/>
      <c r="M252" s="216"/>
      <c r="Q252" s="57"/>
      <c r="R252" s="57"/>
      <c r="S252" s="57"/>
      <c r="Z252" s="87"/>
      <c r="AA252" s="25"/>
      <c r="AB252" s="25"/>
      <c r="AC252" s="217"/>
      <c r="AD252" s="25"/>
      <c r="AE252" s="25"/>
      <c r="AF252" s="25"/>
      <c r="AG252" s="25"/>
      <c r="AH252" s="256"/>
      <c r="AJ252" s="89"/>
      <c r="AL252" s="89"/>
      <c r="AN252" s="89"/>
      <c r="AO252" s="218"/>
      <c r="AP252" s="89"/>
      <c r="AQ252" s="218"/>
      <c r="AR252" s="89"/>
      <c r="AU252" s="219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5"/>
      <c r="BQ252" s="25"/>
      <c r="BR252" s="24"/>
      <c r="BS252" s="24"/>
      <c r="BT252" s="24"/>
      <c r="BU252" s="24"/>
    </row>
    <row r="253" spans="9:73" s="46" customFormat="1" x14ac:dyDescent="0.25">
      <c r="I253" s="215"/>
      <c r="L253" s="216"/>
      <c r="M253" s="216"/>
      <c r="Q253" s="57"/>
      <c r="R253" s="57"/>
      <c r="S253" s="57"/>
      <c r="Z253" s="87"/>
      <c r="AA253" s="25"/>
      <c r="AB253" s="25"/>
      <c r="AC253" s="217"/>
      <c r="AD253" s="25"/>
      <c r="AE253" s="25"/>
      <c r="AF253" s="25"/>
      <c r="AG253" s="25"/>
      <c r="AH253" s="256"/>
      <c r="AJ253" s="89"/>
      <c r="AL253" s="89"/>
      <c r="AN253" s="89"/>
      <c r="AO253" s="218"/>
      <c r="AP253" s="89"/>
      <c r="AQ253" s="218"/>
      <c r="AR253" s="89"/>
      <c r="AU253" s="219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5"/>
      <c r="BQ253" s="25"/>
      <c r="BR253" s="24"/>
      <c r="BS253" s="24"/>
      <c r="BT253" s="24"/>
      <c r="BU253" s="24"/>
    </row>
    <row r="254" spans="9:73" s="46" customFormat="1" x14ac:dyDescent="0.25">
      <c r="I254" s="215"/>
      <c r="L254" s="216"/>
      <c r="M254" s="216"/>
      <c r="Q254" s="57"/>
      <c r="R254" s="57"/>
      <c r="S254" s="57"/>
      <c r="Z254" s="87"/>
      <c r="AA254" s="25"/>
      <c r="AB254" s="25"/>
      <c r="AC254" s="217"/>
      <c r="AD254" s="25"/>
      <c r="AE254" s="25"/>
      <c r="AF254" s="25"/>
      <c r="AG254" s="25"/>
      <c r="AH254" s="256"/>
      <c r="AJ254" s="89"/>
      <c r="AL254" s="89"/>
      <c r="AN254" s="89"/>
      <c r="AO254" s="218"/>
      <c r="AP254" s="89"/>
      <c r="AQ254" s="218"/>
      <c r="AR254" s="89"/>
      <c r="AU254" s="219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5"/>
      <c r="BQ254" s="25"/>
      <c r="BR254" s="24"/>
      <c r="BS254" s="24"/>
      <c r="BT254" s="24"/>
      <c r="BU254" s="24"/>
    </row>
    <row r="255" spans="9:73" s="46" customFormat="1" x14ac:dyDescent="0.25">
      <c r="I255" s="215"/>
      <c r="L255" s="216"/>
      <c r="M255" s="216"/>
      <c r="Q255" s="57"/>
      <c r="R255" s="57"/>
      <c r="S255" s="57"/>
      <c r="Z255" s="87"/>
      <c r="AA255" s="25"/>
      <c r="AB255" s="25"/>
      <c r="AC255" s="217"/>
      <c r="AD255" s="25"/>
      <c r="AE255" s="25"/>
      <c r="AF255" s="25"/>
      <c r="AG255" s="25"/>
      <c r="AH255" s="256"/>
      <c r="AJ255" s="89"/>
      <c r="AL255" s="89"/>
      <c r="AN255" s="89"/>
      <c r="AO255" s="218"/>
      <c r="AP255" s="89"/>
      <c r="AQ255" s="218"/>
      <c r="AR255" s="89"/>
      <c r="AU255" s="219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5"/>
      <c r="BQ255" s="25"/>
      <c r="BR255" s="24"/>
      <c r="BS255" s="24"/>
      <c r="BT255" s="24"/>
      <c r="BU255" s="24"/>
    </row>
    <row r="256" spans="9:73" s="46" customFormat="1" x14ac:dyDescent="0.25">
      <c r="I256" s="215"/>
      <c r="L256" s="216"/>
      <c r="M256" s="216"/>
      <c r="Q256" s="57"/>
      <c r="R256" s="57"/>
      <c r="S256" s="57"/>
      <c r="Z256" s="87"/>
      <c r="AA256" s="25"/>
      <c r="AB256" s="25"/>
      <c r="AC256" s="217"/>
      <c r="AD256" s="25"/>
      <c r="AE256" s="25"/>
      <c r="AF256" s="25"/>
      <c r="AG256" s="25"/>
      <c r="AH256" s="256"/>
      <c r="AJ256" s="89"/>
      <c r="AL256" s="89"/>
      <c r="AN256" s="89"/>
      <c r="AO256" s="218"/>
      <c r="AP256" s="89"/>
      <c r="AQ256" s="218"/>
      <c r="AR256" s="89"/>
      <c r="AU256" s="219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5"/>
      <c r="BQ256" s="25"/>
      <c r="BR256" s="24"/>
      <c r="BS256" s="24"/>
      <c r="BT256" s="24"/>
      <c r="BU256" s="24"/>
    </row>
    <row r="257" spans="9:73" s="46" customFormat="1" x14ac:dyDescent="0.25">
      <c r="I257" s="215"/>
      <c r="L257" s="216"/>
      <c r="M257" s="216"/>
      <c r="Q257" s="57"/>
      <c r="R257" s="57"/>
      <c r="S257" s="57"/>
      <c r="Z257" s="87"/>
      <c r="AA257" s="25"/>
      <c r="AB257" s="25"/>
      <c r="AC257" s="217"/>
      <c r="AD257" s="25"/>
      <c r="AE257" s="25"/>
      <c r="AF257" s="25"/>
      <c r="AG257" s="25"/>
      <c r="AH257" s="256"/>
      <c r="AJ257" s="89"/>
      <c r="AL257" s="89"/>
      <c r="AN257" s="89"/>
      <c r="AO257" s="218"/>
      <c r="AP257" s="89"/>
      <c r="AQ257" s="218"/>
      <c r="AR257" s="89"/>
      <c r="AU257" s="219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5"/>
      <c r="BQ257" s="25"/>
      <c r="BR257" s="24"/>
      <c r="BS257" s="24"/>
      <c r="BT257" s="24"/>
      <c r="BU257" s="24"/>
    </row>
    <row r="258" spans="9:73" s="46" customFormat="1" x14ac:dyDescent="0.25">
      <c r="I258" s="215"/>
      <c r="L258" s="216"/>
      <c r="M258" s="216"/>
      <c r="Q258" s="57"/>
      <c r="R258" s="57"/>
      <c r="S258" s="57"/>
      <c r="Z258" s="87"/>
      <c r="AA258" s="25"/>
      <c r="AB258" s="25"/>
      <c r="AC258" s="217"/>
      <c r="AD258" s="25"/>
      <c r="AE258" s="25"/>
      <c r="AF258" s="25"/>
      <c r="AG258" s="25"/>
      <c r="AH258" s="256"/>
      <c r="AJ258" s="89"/>
      <c r="AL258" s="89"/>
      <c r="AN258" s="89"/>
      <c r="AO258" s="218"/>
      <c r="AP258" s="89"/>
      <c r="AQ258" s="218"/>
      <c r="AR258" s="89"/>
      <c r="AU258" s="219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5"/>
      <c r="BQ258" s="25"/>
      <c r="BR258" s="24"/>
      <c r="BS258" s="24"/>
      <c r="BT258" s="24"/>
      <c r="BU258" s="24"/>
    </row>
    <row r="259" spans="9:73" s="46" customFormat="1" x14ac:dyDescent="0.25">
      <c r="I259" s="215"/>
      <c r="L259" s="216"/>
      <c r="M259" s="216"/>
      <c r="Q259" s="57"/>
      <c r="R259" s="57"/>
      <c r="S259" s="57"/>
      <c r="Z259" s="87"/>
      <c r="AA259" s="25"/>
      <c r="AB259" s="25"/>
      <c r="AC259" s="217"/>
      <c r="AD259" s="25"/>
      <c r="AE259" s="25"/>
      <c r="AF259" s="25"/>
      <c r="AG259" s="25"/>
      <c r="AH259" s="256"/>
      <c r="AJ259" s="89"/>
      <c r="AL259" s="89"/>
      <c r="AN259" s="89"/>
      <c r="AO259" s="218"/>
      <c r="AP259" s="89"/>
      <c r="AQ259" s="218"/>
      <c r="AR259" s="89"/>
      <c r="AU259" s="219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5"/>
      <c r="BQ259" s="25"/>
      <c r="BR259" s="24"/>
      <c r="BS259" s="24"/>
      <c r="BT259" s="24"/>
      <c r="BU259" s="24"/>
    </row>
    <row r="260" spans="9:73" s="46" customFormat="1" x14ac:dyDescent="0.25">
      <c r="I260" s="215"/>
      <c r="L260" s="216"/>
      <c r="M260" s="216"/>
      <c r="Q260" s="57"/>
      <c r="R260" s="57"/>
      <c r="S260" s="57"/>
      <c r="Z260" s="87"/>
      <c r="AA260" s="25"/>
      <c r="AB260" s="25"/>
      <c r="AC260" s="217"/>
      <c r="AD260" s="25"/>
      <c r="AE260" s="25"/>
      <c r="AF260" s="25"/>
      <c r="AG260" s="25"/>
      <c r="AH260" s="256"/>
      <c r="AJ260" s="89"/>
      <c r="AL260" s="89"/>
      <c r="AN260" s="89"/>
      <c r="AO260" s="218"/>
      <c r="AP260" s="89"/>
      <c r="AQ260" s="218"/>
      <c r="AR260" s="89"/>
      <c r="AU260" s="219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5"/>
      <c r="BQ260" s="25"/>
      <c r="BR260" s="24"/>
      <c r="BS260" s="24"/>
      <c r="BT260" s="24"/>
      <c r="BU260" s="24"/>
    </row>
    <row r="261" spans="9:73" s="46" customFormat="1" x14ac:dyDescent="0.25">
      <c r="I261" s="215"/>
      <c r="L261" s="216"/>
      <c r="M261" s="216"/>
      <c r="Q261" s="57"/>
      <c r="R261" s="57"/>
      <c r="S261" s="57"/>
      <c r="Z261" s="87"/>
      <c r="AA261" s="25"/>
      <c r="AB261" s="25"/>
      <c r="AC261" s="217"/>
      <c r="AD261" s="25"/>
      <c r="AE261" s="25"/>
      <c r="AF261" s="25"/>
      <c r="AG261" s="25"/>
      <c r="AH261" s="256"/>
      <c r="AJ261" s="89"/>
      <c r="AL261" s="89"/>
      <c r="AN261" s="89"/>
      <c r="AO261" s="218"/>
      <c r="AP261" s="89"/>
      <c r="AQ261" s="218"/>
      <c r="AR261" s="89"/>
      <c r="AU261" s="219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5"/>
      <c r="BQ261" s="25"/>
      <c r="BR261" s="24"/>
      <c r="BS261" s="24"/>
      <c r="BT261" s="24"/>
      <c r="BU261" s="24"/>
    </row>
    <row r="262" spans="9:73" s="46" customFormat="1" x14ac:dyDescent="0.25">
      <c r="I262" s="215"/>
      <c r="L262" s="216"/>
      <c r="M262" s="216"/>
      <c r="Q262" s="57"/>
      <c r="R262" s="57"/>
      <c r="S262" s="57"/>
      <c r="Z262" s="87"/>
      <c r="AA262" s="25"/>
      <c r="AB262" s="25"/>
      <c r="AC262" s="217"/>
      <c r="AD262" s="25"/>
      <c r="AE262" s="25"/>
      <c r="AF262" s="25"/>
      <c r="AG262" s="25"/>
      <c r="AH262" s="256"/>
      <c r="AJ262" s="89"/>
      <c r="AL262" s="89"/>
      <c r="AN262" s="89"/>
      <c r="AO262" s="218"/>
      <c r="AP262" s="89"/>
      <c r="AQ262" s="218"/>
      <c r="AR262" s="89"/>
      <c r="AU262" s="219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5"/>
      <c r="BQ262" s="25"/>
      <c r="BR262" s="24"/>
      <c r="BS262" s="24"/>
      <c r="BT262" s="24"/>
      <c r="BU262" s="24"/>
    </row>
    <row r="263" spans="9:73" s="46" customFormat="1" x14ac:dyDescent="0.25">
      <c r="I263" s="215"/>
      <c r="L263" s="216"/>
      <c r="M263" s="216"/>
      <c r="Q263" s="57"/>
      <c r="R263" s="57"/>
      <c r="S263" s="57"/>
      <c r="Z263" s="87"/>
      <c r="AA263" s="25"/>
      <c r="AB263" s="25"/>
      <c r="AC263" s="217"/>
      <c r="AD263" s="25"/>
      <c r="AE263" s="25"/>
      <c r="AF263" s="25"/>
      <c r="AG263" s="25"/>
      <c r="AH263" s="256"/>
      <c r="AJ263" s="89"/>
      <c r="AL263" s="89"/>
      <c r="AN263" s="89"/>
      <c r="AO263" s="218"/>
      <c r="AP263" s="89"/>
      <c r="AQ263" s="218"/>
      <c r="AR263" s="89"/>
      <c r="AU263" s="219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5"/>
      <c r="BQ263" s="25"/>
      <c r="BR263" s="24"/>
      <c r="BS263" s="24"/>
      <c r="BT263" s="24"/>
      <c r="BU263" s="24"/>
    </row>
  </sheetData>
  <mergeCells count="29">
    <mergeCell ref="AU3:AU4"/>
    <mergeCell ref="B17:B18"/>
    <mergeCell ref="AU76:AU77"/>
    <mergeCell ref="A92:AT92"/>
    <mergeCell ref="A75:AT75"/>
    <mergeCell ref="AT2:AU2"/>
    <mergeCell ref="A3:A4"/>
    <mergeCell ref="T3:U3"/>
    <mergeCell ref="V3:W3"/>
    <mergeCell ref="X3:Y3"/>
    <mergeCell ref="AN3:AN4"/>
    <mergeCell ref="AP3:AP4"/>
    <mergeCell ref="X93:Y93"/>
    <mergeCell ref="AN93:AN94"/>
    <mergeCell ref="AP93:AP94"/>
    <mergeCell ref="B31:B32"/>
    <mergeCell ref="B45:B46"/>
    <mergeCell ref="B59:B60"/>
    <mergeCell ref="B73:B74"/>
    <mergeCell ref="AU93:AU94"/>
    <mergeCell ref="A76:A77"/>
    <mergeCell ref="T76:U76"/>
    <mergeCell ref="V76:W76"/>
    <mergeCell ref="X76:Y76"/>
    <mergeCell ref="AN76:AN77"/>
    <mergeCell ref="AP76:AP77"/>
    <mergeCell ref="A93:A94"/>
    <mergeCell ref="T93:U93"/>
    <mergeCell ref="V93:W9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Infinite 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mmock</dc:creator>
  <cp:lastModifiedBy>Steve Cook</cp:lastModifiedBy>
  <dcterms:created xsi:type="dcterms:W3CDTF">2012-05-15T17:20:22Z</dcterms:created>
  <dcterms:modified xsi:type="dcterms:W3CDTF">2018-09-24T08:20:41Z</dcterms:modified>
</cp:coreProperties>
</file>